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Pořadí" sheetId="1" r:id="rId1"/>
    <sheet name="KO" sheetId="2" r:id="rId2"/>
    <sheet name="KL" sheetId="3" r:id="rId3"/>
    <sheet name="A" sheetId="4" r:id="rId4"/>
    <sheet name="B" sheetId="5" r:id="rId5"/>
    <sheet name="C" sheetId="6" r:id="rId6"/>
    <sheet name="D" sheetId="7" r:id="rId7"/>
    <sheet name="E" sheetId="8" r:id="rId8"/>
  </sheets>
  <definedNames/>
  <calcPr fullCalcOnLoad="1"/>
</workbook>
</file>

<file path=xl/sharedStrings.xml><?xml version="1.0" encoding="utf-8"?>
<sst xmlns="http://schemas.openxmlformats.org/spreadsheetml/2006/main" count="150" uniqueCount="75">
  <si>
    <t>Body</t>
  </si>
  <si>
    <t>Pořadí</t>
  </si>
  <si>
    <t>:</t>
  </si>
  <si>
    <t>Sety
Míče</t>
  </si>
  <si>
    <t>C1</t>
  </si>
  <si>
    <t>D1</t>
  </si>
  <si>
    <t>3. místo</t>
  </si>
  <si>
    <t>1. místo</t>
  </si>
  <si>
    <t>2. místo</t>
  </si>
  <si>
    <t>B1</t>
  </si>
  <si>
    <t>Hala LAPAČ - skupina A</t>
  </si>
  <si>
    <t>Hala LAPAČ - skupina B</t>
  </si>
  <si>
    <t>Hala LAPAČ - skupina C</t>
  </si>
  <si>
    <t>Hala LAPAČ - kvalifikace z 2. míst</t>
  </si>
  <si>
    <t>KL</t>
  </si>
  <si>
    <t>E1</t>
  </si>
  <si>
    <t>1.</t>
  </si>
  <si>
    <t>2.</t>
  </si>
  <si>
    <t>3.</t>
  </si>
  <si>
    <t>4.</t>
  </si>
  <si>
    <t>5.</t>
  </si>
  <si>
    <t>6.</t>
  </si>
  <si>
    <t>7.</t>
  </si>
  <si>
    <t>8.</t>
  </si>
  <si>
    <t>A1</t>
  </si>
  <si>
    <t>SK LIAPOR WITTE Karlovy Vary "A"</t>
  </si>
  <si>
    <t>Victory Cluj-Napoca (Rumunsko)</t>
  </si>
  <si>
    <t>Blokers Lodž (Polsko)</t>
  </si>
  <si>
    <t>TJ Spartak Čelákovice "B"</t>
  </si>
  <si>
    <t>JSF-Identical Cluj (Rumunsko)</t>
  </si>
  <si>
    <t>TJ Spartak Čelákovice "A"</t>
  </si>
  <si>
    <t>KAC Košice (Slovensko)</t>
  </si>
  <si>
    <t>SK LIAPOR WITTE Karlovy Vary "B"</t>
  </si>
  <si>
    <t>L2J</t>
  </si>
  <si>
    <t>H2J</t>
  </si>
  <si>
    <t>D2</t>
  </si>
  <si>
    <t>D3</t>
  </si>
  <si>
    <t>E3</t>
  </si>
  <si>
    <t>E2</t>
  </si>
  <si>
    <t>Hala JANOVÁ - skupina D</t>
  </si>
  <si>
    <t>Hala JANOVÁ - skupina E</t>
  </si>
  <si>
    <t>MNK SILNICE GROUP Modřice</t>
  </si>
  <si>
    <t>Reprezentace Slovensko
"B"</t>
  </si>
  <si>
    <t>TJ Spartak MSEM Přerov</t>
  </si>
  <si>
    <t>AUSTIN
CUP
2018</t>
  </si>
  <si>
    <t>TJ AVIA Čakovice
"A"</t>
  </si>
  <si>
    <t>NK CLIMAX Vsetín
"A"</t>
  </si>
  <si>
    <t>NK CLIMAX Vsetín
"C"</t>
  </si>
  <si>
    <t>NK CLIMAX Vsetín
"B"</t>
  </si>
  <si>
    <t>Tengo Salonta "B" (Rumunsko)</t>
  </si>
  <si>
    <t>TJ Sokol Holice</t>
  </si>
  <si>
    <t>Tengo Salonta "A" (Rumunsko)</t>
  </si>
  <si>
    <t>Százhalombatta Futnet (Maďarsko)</t>
  </si>
  <si>
    <t>SK Šacung Benešov</t>
  </si>
  <si>
    <t>TJ AVIA Čakovice
"B"</t>
  </si>
  <si>
    <t>TJ Spartak Čelákovice "C"</t>
  </si>
  <si>
    <t>Karlovy Vary A</t>
  </si>
  <si>
    <t>KAC Košice</t>
  </si>
  <si>
    <t>Tengo Salonta B</t>
  </si>
  <si>
    <t>Čelákovice A</t>
  </si>
  <si>
    <t>Modřice</t>
  </si>
  <si>
    <t>Holice</t>
  </si>
  <si>
    <t>Čelákovice C</t>
  </si>
  <si>
    <t>Karlovy Vary B</t>
  </si>
  <si>
    <t>Šacung</t>
  </si>
  <si>
    <t>Slovensko</t>
  </si>
  <si>
    <t>(Kučera Petr, Červinka Martin, Mrákava Jakub)</t>
  </si>
  <si>
    <t>Reprezentace Slovensko "B"</t>
  </si>
  <si>
    <t>(Gabák Lukáš, Galus Silven, Bezeg Lukáš, Baka Jakub)</t>
  </si>
  <si>
    <t>(Medek Jakub, Bíbr Tomáš, Putík Dan, Svoboda Daniel)</t>
  </si>
  <si>
    <t>(Kilik Ján, Kolenský Michal, Holas Vojtěch)</t>
  </si>
  <si>
    <t>(Kalas František, Sorean Alex, Sorean Vasile)</t>
  </si>
  <si>
    <t>(Belko Branislav, Hulín Igor, Hulín Marek, Prachár Matej)</t>
  </si>
  <si>
    <t>(Pospíšil Jakub, Rosenberk Lukáš, Müller Martin)</t>
  </si>
  <si>
    <t>(Vanke Jan, Hron Karel, Medek Matěj, Vale Michal)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</si>
</sst>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&quot;\:&quot; &quot;0"/>
    <numFmt numFmtId="165" formatCode="\(00&quot; &quot;\:&quot; &quot;00\)"/>
    <numFmt numFmtId="166" formatCode="\(00&quot; &quot;\:&quot; &quot;00&quot;, &quot;00&quot; &quot;\:&quot; &quot;00&quot;, &quot;00&quot; &quot;\:&quot; &quot;00\)"/>
    <numFmt numFmtId="167" formatCode="\(#0&quot; &quot;\:&quot; &quot;#0&quot;, &quot;00&quot; &quot;\:&quot; &quot;00&quot;, &quot;00&quot; &quot;\:&quot; &quot;00\)"/>
    <numFmt numFmtId="168" formatCode="\(#0&quot; &quot;\:&quot; &quot;#0&quot;, &quot;#0&quot; &quot;\:&quot; &quot;#0&quot;, &quot;00&quot; &quot;\:&quot; &quot;00\)"/>
    <numFmt numFmtId="169" formatCode="[$-405]d\.\ mmmm\ yyyy"/>
    <numFmt numFmtId="170" formatCode="#"/>
  </numFmts>
  <fonts count="19">
    <font>
      <sz val="10"/>
      <name val="Arial CE"/>
      <family val="0"/>
    </font>
    <font>
      <sz val="15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61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1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6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8" fillId="0" borderId="3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2" fillId="0" borderId="17" xfId="0" applyNumberFormat="1" applyFont="1" applyBorder="1" applyAlignment="1">
      <alignment horizontal="right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/>
    </xf>
    <xf numFmtId="0" fontId="0" fillId="0" borderId="0" xfId="0" applyFill="1" applyAlignment="1">
      <alignment vertical="top" wrapText="1"/>
    </xf>
    <xf numFmtId="0" fontId="0" fillId="0" borderId="12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6" xfId="0" applyNumberFormat="1" applyFont="1" applyFill="1" applyBorder="1" applyAlignment="1">
      <alignment horizontal="right"/>
    </xf>
    <xf numFmtId="0" fontId="8" fillId="0" borderId="7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left"/>
    </xf>
    <xf numFmtId="0" fontId="8" fillId="0" borderId="3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left" vertical="top"/>
    </xf>
    <xf numFmtId="0" fontId="8" fillId="0" borderId="14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10" fillId="3" borderId="3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18" fillId="3" borderId="35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981075</xdr:colOff>
      <xdr:row>2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.375" style="53" customWidth="1"/>
    <col min="2" max="2" width="2.625" style="53" bestFit="1" customWidth="1"/>
    <col min="3" max="3" width="63.125" style="53" bestFit="1" customWidth="1"/>
    <col min="4" max="16384" width="9.125" style="53" customWidth="1"/>
  </cols>
  <sheetData>
    <row r="1" s="50" customFormat="1" ht="12.75"/>
    <row r="2" spans="2:3" s="51" customFormat="1" ht="15.75">
      <c r="B2" s="52" t="s">
        <v>16</v>
      </c>
      <c r="C2" s="52" t="s">
        <v>41</v>
      </c>
    </row>
    <row r="3" spans="2:3" ht="12.75">
      <c r="B3" s="49"/>
      <c r="C3" s="53" t="s">
        <v>73</v>
      </c>
    </row>
    <row r="4" spans="2:3" s="51" customFormat="1" ht="24" customHeight="1">
      <c r="B4" s="52" t="s">
        <v>17</v>
      </c>
      <c r="C4" s="52" t="s">
        <v>25</v>
      </c>
    </row>
    <row r="5" spans="2:3" ht="12.75">
      <c r="B5" s="49"/>
      <c r="C5" s="53" t="s">
        <v>74</v>
      </c>
    </row>
    <row r="6" spans="2:3" s="51" customFormat="1" ht="24" customHeight="1">
      <c r="B6" s="52" t="s">
        <v>18</v>
      </c>
      <c r="C6" s="52" t="s">
        <v>31</v>
      </c>
    </row>
    <row r="7" spans="2:3" ht="12.75">
      <c r="B7" s="49"/>
      <c r="C7" s="53" t="s">
        <v>72</v>
      </c>
    </row>
    <row r="8" spans="2:3" s="51" customFormat="1" ht="24" customHeight="1">
      <c r="B8" s="52" t="s">
        <v>19</v>
      </c>
      <c r="C8" s="52" t="s">
        <v>49</v>
      </c>
    </row>
    <row r="9" spans="2:3" ht="12.75">
      <c r="B9" s="49"/>
      <c r="C9" s="53" t="s">
        <v>71</v>
      </c>
    </row>
    <row r="10" spans="2:3" s="51" customFormat="1" ht="24" customHeight="1">
      <c r="B10" s="52" t="s">
        <v>20</v>
      </c>
      <c r="C10" s="52" t="s">
        <v>30</v>
      </c>
    </row>
    <row r="11" spans="2:3" ht="12.75">
      <c r="B11" s="49"/>
      <c r="C11" s="53" t="s">
        <v>70</v>
      </c>
    </row>
    <row r="12" spans="2:3" s="51" customFormat="1" ht="24" customHeight="1">
      <c r="B12" s="52" t="s">
        <v>21</v>
      </c>
      <c r="C12" s="52" t="s">
        <v>32</v>
      </c>
    </row>
    <row r="13" spans="2:3" ht="12.75">
      <c r="B13" s="49"/>
      <c r="C13" s="53" t="s">
        <v>69</v>
      </c>
    </row>
    <row r="14" spans="2:3" s="51" customFormat="1" ht="24" customHeight="1">
      <c r="B14" s="52" t="s">
        <v>22</v>
      </c>
      <c r="C14" s="52" t="s">
        <v>67</v>
      </c>
    </row>
    <row r="15" spans="2:3" ht="12.75">
      <c r="B15" s="49"/>
      <c r="C15" s="53" t="s">
        <v>68</v>
      </c>
    </row>
    <row r="16" spans="2:3" s="51" customFormat="1" ht="24" customHeight="1">
      <c r="B16" s="52" t="s">
        <v>23</v>
      </c>
      <c r="C16" s="52" t="s">
        <v>50</v>
      </c>
    </row>
    <row r="17" ht="12.75">
      <c r="C17" s="53" t="s">
        <v>66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37890625" style="14" customWidth="1"/>
    <col min="2" max="2" width="3.00390625" style="14" bestFit="1" customWidth="1"/>
    <col min="3" max="6" width="2.875" style="14" customWidth="1"/>
    <col min="7" max="7" width="4.125" style="14" customWidth="1"/>
    <col min="8" max="8" width="3.375" style="14" bestFit="1" customWidth="1"/>
    <col min="9" max="9" width="4.25390625" style="14" customWidth="1"/>
    <col min="10" max="12" width="2.875" style="14" customWidth="1"/>
    <col min="13" max="13" width="3.75390625" style="14" customWidth="1"/>
    <col min="14" max="14" width="1.37890625" style="14" customWidth="1"/>
    <col min="15" max="18" width="2.875" style="14" customWidth="1"/>
    <col min="19" max="19" width="3.25390625" style="14" customWidth="1"/>
    <col min="20" max="20" width="3.375" style="14" customWidth="1"/>
    <col min="21" max="21" width="3.125" style="14" customWidth="1"/>
    <col min="22" max="22" width="15.875" style="14" customWidth="1"/>
    <col min="23" max="26" width="2.875" style="14" customWidth="1"/>
    <col min="27" max="27" width="0.875" style="14" customWidth="1"/>
    <col min="28" max="28" width="2.875" style="14" customWidth="1"/>
    <col min="29" max="29" width="2.00390625" style="14" bestFit="1" customWidth="1"/>
    <col min="30" max="30" width="3.00390625" style="14" bestFit="1" customWidth="1"/>
    <col min="31" max="31" width="2.875" style="14" customWidth="1"/>
    <col min="32" max="32" width="3.00390625" style="14" bestFit="1" customWidth="1"/>
    <col min="33" max="33" width="1.00390625" style="14" customWidth="1"/>
    <col min="34" max="34" width="1.37890625" style="14" customWidth="1"/>
    <col min="35" max="35" width="6.25390625" style="14" bestFit="1" customWidth="1"/>
    <col min="36" max="36" width="8.25390625" style="14" bestFit="1" customWidth="1"/>
    <col min="37" max="37" width="2.00390625" style="14" customWidth="1"/>
    <col min="38" max="16384" width="9.125" style="14" customWidth="1"/>
  </cols>
  <sheetData>
    <row r="1" spans="8:9" ht="20.25" customHeight="1">
      <c r="H1" s="15" t="s">
        <v>15</v>
      </c>
      <c r="I1" s="14" t="s">
        <v>56</v>
      </c>
    </row>
    <row r="2" spans="8:13" ht="12.75">
      <c r="H2" s="16"/>
      <c r="I2" s="16"/>
      <c r="J2" s="16"/>
      <c r="K2" s="16"/>
      <c r="L2" s="16"/>
      <c r="M2" s="17"/>
    </row>
    <row r="3" spans="1:13" ht="12.75">
      <c r="A3" s="13"/>
      <c r="B3" s="55"/>
      <c r="C3" s="13"/>
      <c r="D3" s="13"/>
      <c r="E3" s="13"/>
      <c r="F3" s="13"/>
      <c r="G3" s="13"/>
      <c r="H3" s="13"/>
      <c r="I3" s="18">
        <v>2</v>
      </c>
      <c r="J3" s="13">
        <v>10</v>
      </c>
      <c r="K3" s="13">
        <v>10</v>
      </c>
      <c r="L3" s="13"/>
      <c r="M3" s="19">
        <f>SUM(J3:L3)</f>
        <v>20</v>
      </c>
    </row>
    <row r="4" spans="1:20" ht="12.75">
      <c r="A4" s="13"/>
      <c r="B4" s="13"/>
      <c r="C4" s="13"/>
      <c r="D4" s="13"/>
      <c r="E4" s="13"/>
      <c r="F4" s="13"/>
      <c r="G4" s="13"/>
      <c r="H4" s="13"/>
      <c r="I4" s="18">
        <v>0</v>
      </c>
      <c r="J4" s="13">
        <v>5</v>
      </c>
      <c r="K4" s="13">
        <v>5</v>
      </c>
      <c r="L4" s="13"/>
      <c r="M4" s="19">
        <f>SUM(J4:L4)</f>
        <v>10</v>
      </c>
      <c r="N4" s="20"/>
      <c r="O4" s="21" t="str">
        <f>I1</f>
        <v>Karlovy Vary A</v>
      </c>
      <c r="P4" s="21"/>
      <c r="Q4" s="21"/>
      <c r="R4" s="21"/>
      <c r="S4" s="21"/>
      <c r="T4" s="21"/>
    </row>
    <row r="5" spans="1:20" ht="12.75">
      <c r="A5" s="13"/>
      <c r="B5" s="13"/>
      <c r="C5" s="18"/>
      <c r="D5" s="13"/>
      <c r="E5" s="13"/>
      <c r="F5" s="13"/>
      <c r="G5" s="13"/>
      <c r="H5" s="13"/>
      <c r="I5" s="13"/>
      <c r="J5" s="13"/>
      <c r="K5" s="13"/>
      <c r="L5" s="13"/>
      <c r="M5" s="19"/>
      <c r="N5" s="22"/>
      <c r="O5" s="16"/>
      <c r="P5" s="16"/>
      <c r="Q5" s="16"/>
      <c r="R5" s="16"/>
      <c r="S5" s="16"/>
      <c r="T5" s="17"/>
    </row>
    <row r="6" spans="1:33" ht="12.75">
      <c r="A6" s="13"/>
      <c r="B6" s="13"/>
      <c r="C6" s="18"/>
      <c r="D6" s="13"/>
      <c r="E6" s="13"/>
      <c r="F6" s="13"/>
      <c r="G6" s="13"/>
      <c r="H6" s="24" t="s">
        <v>14</v>
      </c>
      <c r="I6" s="21" t="s">
        <v>65</v>
      </c>
      <c r="J6" s="21"/>
      <c r="K6" s="21"/>
      <c r="L6" s="21"/>
      <c r="M6" s="25">
        <f>M4-M3</f>
        <v>-10</v>
      </c>
      <c r="N6" s="26"/>
      <c r="O6" s="13"/>
      <c r="P6" s="13"/>
      <c r="Q6" s="13"/>
      <c r="R6" s="13"/>
      <c r="S6" s="13"/>
      <c r="T6" s="19"/>
      <c r="V6" s="14" t="str">
        <f>O4</f>
        <v>Karlovy Vary A</v>
      </c>
      <c r="Y6" s="24" t="s">
        <v>8</v>
      </c>
      <c r="Z6" s="21"/>
      <c r="AA6" s="21"/>
      <c r="AB6" s="54" t="str">
        <f>V6</f>
        <v>Karlovy Vary A</v>
      </c>
      <c r="AC6" s="48"/>
      <c r="AD6" s="21"/>
      <c r="AG6" s="21"/>
    </row>
    <row r="7" spans="1:33" ht="12.75">
      <c r="A7" s="13"/>
      <c r="B7" s="13"/>
      <c r="C7" s="13"/>
      <c r="D7" s="13"/>
      <c r="E7" s="13"/>
      <c r="F7" s="13"/>
      <c r="G7" s="13"/>
      <c r="N7" s="13"/>
      <c r="O7" s="18">
        <v>2</v>
      </c>
      <c r="P7" s="13">
        <v>10</v>
      </c>
      <c r="Q7" s="13">
        <v>10</v>
      </c>
      <c r="R7" s="13"/>
      <c r="S7" s="13"/>
      <c r="T7" s="19"/>
      <c r="U7" s="22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9"/>
    </row>
    <row r="8" spans="1:34" ht="12.75">
      <c r="A8" s="13"/>
      <c r="B8" s="55"/>
      <c r="C8" s="13"/>
      <c r="D8" s="13"/>
      <c r="E8" s="13"/>
      <c r="F8" s="13"/>
      <c r="G8" s="13"/>
      <c r="H8" s="15" t="s">
        <v>9</v>
      </c>
      <c r="I8" s="74" t="s">
        <v>57</v>
      </c>
      <c r="J8" s="74"/>
      <c r="K8" s="74"/>
      <c r="L8" s="74"/>
      <c r="M8" s="74"/>
      <c r="N8" s="13"/>
      <c r="O8" s="18">
        <v>0</v>
      </c>
      <c r="P8" s="13">
        <v>9</v>
      </c>
      <c r="Q8" s="13">
        <v>5</v>
      </c>
      <c r="R8" s="13"/>
      <c r="S8" s="13"/>
      <c r="T8" s="19"/>
      <c r="AH8" s="26"/>
    </row>
    <row r="9" spans="1:34" ht="12.75">
      <c r="A9" s="13"/>
      <c r="H9" s="16"/>
      <c r="I9" s="16"/>
      <c r="J9" s="16"/>
      <c r="K9" s="16"/>
      <c r="L9" s="16"/>
      <c r="M9" s="17"/>
      <c r="N9" s="13"/>
      <c r="R9" s="13"/>
      <c r="S9" s="13"/>
      <c r="T9" s="19"/>
      <c r="U9" s="13"/>
      <c r="V9" s="13" t="str">
        <f>O11</f>
        <v>KAC Košice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26"/>
    </row>
    <row r="10" spans="2:34" ht="12.75">
      <c r="B10" s="15" t="s">
        <v>35</v>
      </c>
      <c r="C10" s="14" t="s">
        <v>63</v>
      </c>
      <c r="H10" s="13"/>
      <c r="I10" s="18">
        <v>2</v>
      </c>
      <c r="J10" s="13">
        <v>10</v>
      </c>
      <c r="K10" s="13">
        <v>10</v>
      </c>
      <c r="L10" s="13"/>
      <c r="M10" s="19">
        <f>SUM(J10:L10)</f>
        <v>20</v>
      </c>
      <c r="N10" s="13"/>
      <c r="O10" s="13"/>
      <c r="P10" s="13"/>
      <c r="Q10" s="13"/>
      <c r="R10" s="13"/>
      <c r="S10" s="13"/>
      <c r="T10" s="19"/>
      <c r="U10" s="16"/>
      <c r="V10" s="16"/>
      <c r="W10" s="16"/>
      <c r="X10" s="16"/>
      <c r="Y10" s="16"/>
      <c r="Z10" s="16"/>
      <c r="AA10" s="17"/>
      <c r="AB10" s="13"/>
      <c r="AC10" s="13"/>
      <c r="AD10" s="13"/>
      <c r="AE10" s="13"/>
      <c r="AF10" s="13"/>
      <c r="AG10" s="13"/>
      <c r="AH10" s="26"/>
    </row>
    <row r="11" spans="2:34" ht="12.75">
      <c r="B11" s="16"/>
      <c r="C11" s="16"/>
      <c r="D11" s="16"/>
      <c r="E11" s="16"/>
      <c r="F11" s="16"/>
      <c r="G11" s="17"/>
      <c r="H11" s="13"/>
      <c r="I11" s="18">
        <v>0</v>
      </c>
      <c r="J11" s="13">
        <v>8</v>
      </c>
      <c r="K11" s="13">
        <v>5</v>
      </c>
      <c r="L11" s="13"/>
      <c r="M11" s="19">
        <f>SUM(J11:L11)</f>
        <v>13</v>
      </c>
      <c r="N11" s="13"/>
      <c r="O11" s="74" t="str">
        <f>I8</f>
        <v>KAC Košice</v>
      </c>
      <c r="P11" s="74"/>
      <c r="Q11" s="74"/>
      <c r="R11" s="74"/>
      <c r="S11" s="74"/>
      <c r="T11" s="75"/>
      <c r="AA11" s="19"/>
      <c r="AB11" s="13"/>
      <c r="AC11" s="13"/>
      <c r="AD11" s="13"/>
      <c r="AE11" s="13"/>
      <c r="AF11" s="13"/>
      <c r="AG11" s="13"/>
      <c r="AH11" s="26"/>
    </row>
    <row r="12" spans="1:34" ht="12.75">
      <c r="A12" s="13"/>
      <c r="B12" s="13"/>
      <c r="C12" s="18">
        <v>2</v>
      </c>
      <c r="D12" s="13">
        <v>10</v>
      </c>
      <c r="E12" s="13">
        <v>10</v>
      </c>
      <c r="F12" s="13"/>
      <c r="G12" s="19"/>
      <c r="H12" s="13"/>
      <c r="I12" s="13"/>
      <c r="J12" s="13"/>
      <c r="K12" s="13"/>
      <c r="L12" s="13"/>
      <c r="M12" s="19"/>
      <c r="N12" s="22"/>
      <c r="O12" s="16"/>
      <c r="P12" s="16"/>
      <c r="Q12" s="16"/>
      <c r="R12" s="16"/>
      <c r="S12" s="13"/>
      <c r="U12" s="13"/>
      <c r="V12" s="13"/>
      <c r="W12" s="13"/>
      <c r="X12" s="13"/>
      <c r="Y12" s="13"/>
      <c r="Z12" s="13"/>
      <c r="AA12" s="19"/>
      <c r="AB12" s="13"/>
      <c r="AC12" s="13"/>
      <c r="AD12" s="13"/>
      <c r="AE12" s="13"/>
      <c r="AF12" s="13"/>
      <c r="AG12" s="19"/>
      <c r="AH12" s="13"/>
    </row>
    <row r="13" spans="1:33" ht="12.75">
      <c r="A13" s="13"/>
      <c r="B13" s="13"/>
      <c r="C13" s="18">
        <v>0</v>
      </c>
      <c r="D13" s="13">
        <v>7</v>
      </c>
      <c r="E13" s="13">
        <v>8</v>
      </c>
      <c r="F13" s="13"/>
      <c r="G13" s="19"/>
      <c r="H13" s="24" t="s">
        <v>33</v>
      </c>
      <c r="I13" s="21" t="str">
        <f>C10</f>
        <v>Karlovy Vary B</v>
      </c>
      <c r="J13" s="21"/>
      <c r="K13" s="21"/>
      <c r="L13" s="21"/>
      <c r="M13" s="25">
        <f>M11-M10</f>
        <v>-7</v>
      </c>
      <c r="AA13" s="19"/>
      <c r="AB13" s="13"/>
      <c r="AG13" s="19"/>
    </row>
    <row r="14" spans="1:33" ht="12.75">
      <c r="A14" s="13"/>
      <c r="B14" s="13"/>
      <c r="C14" s="13"/>
      <c r="D14" s="13"/>
      <c r="E14" s="13"/>
      <c r="F14" s="13"/>
      <c r="G14" s="19"/>
      <c r="AA14" s="19"/>
      <c r="AB14" s="13"/>
      <c r="AG14" s="19"/>
    </row>
    <row r="15" spans="1:33" ht="12.75">
      <c r="A15" s="13"/>
      <c r="B15" s="24" t="s">
        <v>37</v>
      </c>
      <c r="C15" s="21" t="s">
        <v>64</v>
      </c>
      <c r="D15" s="21"/>
      <c r="E15" s="21"/>
      <c r="F15" s="21"/>
      <c r="G15" s="25"/>
      <c r="AA15" s="19"/>
      <c r="AB15" s="13"/>
      <c r="AG15" s="19"/>
    </row>
    <row r="16" spans="1:36" ht="12.75">
      <c r="A16" s="13"/>
      <c r="T16" s="24" t="s">
        <v>6</v>
      </c>
      <c r="U16" s="21"/>
      <c r="V16" s="27" t="str">
        <f>V9</f>
        <v>KAC Košice</v>
      </c>
      <c r="W16" s="28">
        <v>2</v>
      </c>
      <c r="X16" s="21">
        <v>8</v>
      </c>
      <c r="Y16" s="21">
        <v>10</v>
      </c>
      <c r="Z16" s="21">
        <v>10</v>
      </c>
      <c r="AA16" s="25"/>
      <c r="AB16" s="13"/>
      <c r="AC16" s="18">
        <v>0</v>
      </c>
      <c r="AD16" s="13">
        <v>8</v>
      </c>
      <c r="AE16" s="13">
        <v>7</v>
      </c>
      <c r="AF16" s="13"/>
      <c r="AH16" s="23"/>
      <c r="AI16" s="24" t="s">
        <v>7</v>
      </c>
      <c r="AJ16" s="27" t="str">
        <f>V26</f>
        <v>Modřice</v>
      </c>
    </row>
    <row r="17" spans="21:34" ht="12.75">
      <c r="U17" s="13"/>
      <c r="V17" s="13"/>
      <c r="W17" s="18">
        <v>1</v>
      </c>
      <c r="X17" s="13">
        <v>10</v>
      </c>
      <c r="Y17" s="13">
        <v>6</v>
      </c>
      <c r="Z17" s="13">
        <v>7</v>
      </c>
      <c r="AA17" s="19"/>
      <c r="AB17" s="13"/>
      <c r="AC17" s="18">
        <v>2</v>
      </c>
      <c r="AD17" s="29">
        <v>10</v>
      </c>
      <c r="AE17" s="29">
        <v>10</v>
      </c>
      <c r="AF17" s="29"/>
      <c r="AH17" s="26"/>
    </row>
    <row r="18" spans="8:33" ht="12.75">
      <c r="H18" s="15" t="s">
        <v>4</v>
      </c>
      <c r="I18" s="14" t="s">
        <v>58</v>
      </c>
      <c r="AA18" s="19"/>
      <c r="AG18" s="19"/>
    </row>
    <row r="19" spans="8:34" ht="12.75">
      <c r="H19" s="16"/>
      <c r="I19" s="16"/>
      <c r="J19" s="16"/>
      <c r="K19" s="16"/>
      <c r="L19" s="16"/>
      <c r="M19" s="17"/>
      <c r="U19" s="13"/>
      <c r="V19" s="13"/>
      <c r="W19" s="18"/>
      <c r="X19" s="13"/>
      <c r="Y19" s="13"/>
      <c r="Z19" s="13"/>
      <c r="AA19" s="19"/>
      <c r="AB19" s="13"/>
      <c r="AC19" s="18"/>
      <c r="AD19" s="13"/>
      <c r="AE19" s="13"/>
      <c r="AF19" s="13"/>
      <c r="AG19" s="13"/>
      <c r="AH19" s="26"/>
    </row>
    <row r="20" spans="1:34" ht="12.75">
      <c r="A20" s="13"/>
      <c r="B20" s="55"/>
      <c r="C20" s="13"/>
      <c r="D20" s="13"/>
      <c r="E20" s="13"/>
      <c r="F20" s="13"/>
      <c r="G20" s="13"/>
      <c r="H20" s="13"/>
      <c r="I20" s="18">
        <v>2</v>
      </c>
      <c r="J20" s="13">
        <v>10</v>
      </c>
      <c r="K20" s="13">
        <v>10</v>
      </c>
      <c r="L20" s="13"/>
      <c r="M20" s="19">
        <f>SUM(J20:L20)</f>
        <v>20</v>
      </c>
      <c r="U20" s="13"/>
      <c r="V20" s="13"/>
      <c r="W20" s="18"/>
      <c r="X20" s="13"/>
      <c r="Y20" s="13"/>
      <c r="Z20" s="13"/>
      <c r="AA20" s="19"/>
      <c r="AB20" s="13"/>
      <c r="AC20" s="18"/>
      <c r="AD20" s="13"/>
      <c r="AE20" s="13"/>
      <c r="AF20" s="13"/>
      <c r="AG20" s="13"/>
      <c r="AH20" s="26"/>
    </row>
    <row r="21" spans="1:34" ht="12.75">
      <c r="A21" s="13"/>
      <c r="B21" s="13"/>
      <c r="C21" s="13"/>
      <c r="D21" s="13"/>
      <c r="E21" s="13"/>
      <c r="F21" s="13"/>
      <c r="G21" s="13"/>
      <c r="H21" s="13"/>
      <c r="I21" s="18">
        <v>0</v>
      </c>
      <c r="J21" s="13">
        <v>8</v>
      </c>
      <c r="K21" s="13">
        <v>9</v>
      </c>
      <c r="L21" s="13"/>
      <c r="M21" s="19">
        <f>SUM(J21:L21)</f>
        <v>17</v>
      </c>
      <c r="N21" s="20"/>
      <c r="O21" s="21" t="str">
        <f>I18</f>
        <v>Tengo Salonta B</v>
      </c>
      <c r="P21" s="21"/>
      <c r="Q21" s="21"/>
      <c r="R21" s="21"/>
      <c r="S21" s="21"/>
      <c r="T21" s="21"/>
      <c r="U21" s="13"/>
      <c r="V21" s="13"/>
      <c r="W21" s="18"/>
      <c r="X21" s="13"/>
      <c r="Y21" s="13"/>
      <c r="Z21" s="13"/>
      <c r="AA21" s="19"/>
      <c r="AB21" s="13"/>
      <c r="AC21" s="18"/>
      <c r="AD21" s="13"/>
      <c r="AE21" s="13"/>
      <c r="AF21" s="13"/>
      <c r="AG21" s="13"/>
      <c r="AH21" s="26"/>
    </row>
    <row r="22" spans="1:34" ht="12.75">
      <c r="A22" s="13"/>
      <c r="B22" s="13"/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9"/>
      <c r="N22" s="22"/>
      <c r="O22" s="16"/>
      <c r="P22" s="16"/>
      <c r="Q22" s="16"/>
      <c r="R22" s="16"/>
      <c r="S22" s="16"/>
      <c r="T22" s="17"/>
      <c r="U22" s="13"/>
      <c r="V22" s="13"/>
      <c r="W22" s="18"/>
      <c r="X22" s="13"/>
      <c r="Y22" s="13"/>
      <c r="Z22" s="13"/>
      <c r="AA22" s="19"/>
      <c r="AB22" s="13"/>
      <c r="AC22" s="18"/>
      <c r="AD22" s="13"/>
      <c r="AE22" s="13"/>
      <c r="AF22" s="13"/>
      <c r="AG22" s="13"/>
      <c r="AH22" s="26"/>
    </row>
    <row r="23" spans="1:34" ht="12.75">
      <c r="A23" s="13"/>
      <c r="B23" s="13"/>
      <c r="C23" s="18"/>
      <c r="D23" s="13"/>
      <c r="E23" s="13"/>
      <c r="F23" s="13"/>
      <c r="G23" s="13"/>
      <c r="H23" s="24" t="s">
        <v>5</v>
      </c>
      <c r="I23" s="21" t="s">
        <v>59</v>
      </c>
      <c r="J23" s="21"/>
      <c r="K23" s="21"/>
      <c r="L23" s="21"/>
      <c r="M23" s="25">
        <f>M21-M20</f>
        <v>-3</v>
      </c>
      <c r="N23" s="26"/>
      <c r="O23" s="13"/>
      <c r="P23" s="13"/>
      <c r="Q23" s="13"/>
      <c r="R23" s="13"/>
      <c r="S23" s="13"/>
      <c r="T23" s="19"/>
      <c r="U23" s="21"/>
      <c r="V23" s="21" t="str">
        <f>O21</f>
        <v>Tengo Salonta B</v>
      </c>
      <c r="W23" s="21"/>
      <c r="X23" s="21"/>
      <c r="Y23" s="21"/>
      <c r="Z23" s="21"/>
      <c r="AA23" s="25"/>
      <c r="AB23" s="13"/>
      <c r="AC23" s="13"/>
      <c r="AD23" s="13"/>
      <c r="AE23" s="13"/>
      <c r="AF23" s="13"/>
      <c r="AG23" s="13"/>
      <c r="AH23" s="26"/>
    </row>
    <row r="24" spans="1:34" ht="12.75">
      <c r="A24" s="13"/>
      <c r="B24" s="13"/>
      <c r="C24" s="13"/>
      <c r="D24" s="13"/>
      <c r="E24" s="13"/>
      <c r="F24" s="13"/>
      <c r="G24" s="13"/>
      <c r="N24" s="13"/>
      <c r="O24" s="18">
        <v>0</v>
      </c>
      <c r="P24" s="13">
        <v>8</v>
      </c>
      <c r="Q24" s="13">
        <v>6</v>
      </c>
      <c r="R24" s="13"/>
      <c r="S24" s="13"/>
      <c r="T24" s="19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26"/>
    </row>
    <row r="25" spans="1:34" ht="12.75">
      <c r="A25" s="13"/>
      <c r="B25" s="55"/>
      <c r="C25" s="13"/>
      <c r="D25" s="13"/>
      <c r="E25" s="13"/>
      <c r="F25" s="13"/>
      <c r="G25" s="13"/>
      <c r="H25" s="15" t="s">
        <v>24</v>
      </c>
      <c r="I25" s="14" t="s">
        <v>60</v>
      </c>
      <c r="N25" s="13"/>
      <c r="O25" s="18">
        <v>2</v>
      </c>
      <c r="P25" s="13">
        <v>10</v>
      </c>
      <c r="Q25" s="13">
        <v>10</v>
      </c>
      <c r="R25" s="13"/>
      <c r="S25" s="13"/>
      <c r="T25" s="19"/>
      <c r="AB25" s="13"/>
      <c r="AC25" s="13"/>
      <c r="AD25" s="13"/>
      <c r="AE25" s="13"/>
      <c r="AF25" s="13"/>
      <c r="AG25" s="13"/>
      <c r="AH25" s="26"/>
    </row>
    <row r="26" spans="1:34" ht="12.75">
      <c r="A26" s="13"/>
      <c r="H26" s="16"/>
      <c r="I26" s="16"/>
      <c r="J26" s="16"/>
      <c r="K26" s="16"/>
      <c r="L26" s="16"/>
      <c r="M26" s="17"/>
      <c r="N26" s="13"/>
      <c r="S26" s="13"/>
      <c r="T26" s="19"/>
      <c r="U26" s="21"/>
      <c r="V26" s="21" t="str">
        <f>O28</f>
        <v>Modřice</v>
      </c>
      <c r="W26" s="21"/>
      <c r="X26" s="21"/>
      <c r="Y26" s="24"/>
      <c r="Z26" s="21"/>
      <c r="AA26" s="21"/>
      <c r="AB26" s="54"/>
      <c r="AC26" s="48"/>
      <c r="AD26" s="21"/>
      <c r="AE26" s="21"/>
      <c r="AF26" s="21"/>
      <c r="AG26" s="21"/>
      <c r="AH26" s="26"/>
    </row>
    <row r="27" spans="2:20" ht="12.75">
      <c r="B27" s="15" t="s">
        <v>38</v>
      </c>
      <c r="C27" s="14" t="s">
        <v>62</v>
      </c>
      <c r="H27" s="13"/>
      <c r="I27" s="18">
        <v>2</v>
      </c>
      <c r="J27" s="13">
        <v>10</v>
      </c>
      <c r="K27" s="13">
        <v>10</v>
      </c>
      <c r="L27" s="13"/>
      <c r="M27" s="19">
        <f>SUM(J27:L27)</f>
        <v>20</v>
      </c>
      <c r="N27" s="13"/>
      <c r="O27" s="13"/>
      <c r="P27" s="13"/>
      <c r="Q27" s="13"/>
      <c r="R27" s="13"/>
      <c r="S27" s="13"/>
      <c r="T27" s="19"/>
    </row>
    <row r="28" spans="2:20" ht="12.75">
      <c r="B28" s="16"/>
      <c r="C28" s="16"/>
      <c r="D28" s="16"/>
      <c r="E28" s="16"/>
      <c r="F28" s="16"/>
      <c r="G28" s="17"/>
      <c r="H28" s="13"/>
      <c r="I28" s="18">
        <v>0</v>
      </c>
      <c r="J28" s="13">
        <v>5</v>
      </c>
      <c r="K28" s="13">
        <v>5</v>
      </c>
      <c r="L28" s="13"/>
      <c r="M28" s="19">
        <f>SUM(J28:L28)</f>
        <v>10</v>
      </c>
      <c r="N28" s="21"/>
      <c r="O28" s="21" t="str">
        <f>I25</f>
        <v>Modřice</v>
      </c>
      <c r="P28" s="21"/>
      <c r="Q28" s="21"/>
      <c r="R28" s="21"/>
      <c r="S28" s="21"/>
      <c r="T28" s="25"/>
    </row>
    <row r="29" spans="1:13" ht="12.75">
      <c r="A29" s="13"/>
      <c r="B29" s="13"/>
      <c r="C29" s="18">
        <v>0</v>
      </c>
      <c r="D29" s="13">
        <v>8</v>
      </c>
      <c r="E29" s="13">
        <v>7</v>
      </c>
      <c r="F29" s="13"/>
      <c r="G29" s="19"/>
      <c r="H29" s="13"/>
      <c r="I29" s="13"/>
      <c r="J29" s="13"/>
      <c r="K29" s="13"/>
      <c r="L29" s="13"/>
      <c r="M29" s="19"/>
    </row>
    <row r="30" spans="1:13" ht="12.75">
      <c r="A30" s="13"/>
      <c r="B30" s="13"/>
      <c r="C30" s="18">
        <v>2</v>
      </c>
      <c r="D30" s="13">
        <v>10</v>
      </c>
      <c r="E30" s="13">
        <v>10</v>
      </c>
      <c r="F30" s="13"/>
      <c r="G30" s="19"/>
      <c r="H30" s="24" t="s">
        <v>34</v>
      </c>
      <c r="I30" s="21" t="str">
        <f>C32</f>
        <v>Holice</v>
      </c>
      <c r="J30" s="21"/>
      <c r="K30" s="21"/>
      <c r="L30" s="21"/>
      <c r="M30" s="25">
        <f>M28-M27</f>
        <v>-10</v>
      </c>
    </row>
    <row r="31" spans="1:7" ht="12.75" customHeight="1">
      <c r="A31" s="13"/>
      <c r="B31" s="13"/>
      <c r="C31" s="13"/>
      <c r="D31" s="13"/>
      <c r="E31" s="13"/>
      <c r="F31" s="13"/>
      <c r="G31" s="19"/>
    </row>
    <row r="32" spans="1:36" ht="12.75" customHeight="1">
      <c r="A32" s="13"/>
      <c r="B32" s="24" t="s">
        <v>36</v>
      </c>
      <c r="C32" s="21" t="s">
        <v>61</v>
      </c>
      <c r="D32" s="21"/>
      <c r="E32" s="21"/>
      <c r="F32" s="21"/>
      <c r="G32" s="25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3" spans="1:36" ht="12.75">
      <c r="A33" s="13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8:36" ht="12.75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8:36" ht="12.75"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8:36" ht="12.75"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8:36" ht="12.75"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</row>
    <row r="38" spans="8:36" ht="12.75"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</row>
    <row r="39" spans="8:36" ht="12.75"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</row>
    <row r="40" spans="8:36" ht="12.75"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</row>
    <row r="41" spans="8:36" ht="12.75"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</row>
    <row r="42" spans="8:36" ht="12.75"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</row>
    <row r="43" spans="8:36" ht="12.75"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</row>
    <row r="44" spans="8:36" ht="12.75"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8:36" ht="12.75"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</sheetData>
  <mergeCells count="3">
    <mergeCell ref="H44:AJ45"/>
    <mergeCell ref="I8:M8"/>
    <mergeCell ref="O11:T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O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0" width="5.75390625" style="1" customWidth="1"/>
    <col min="11" max="11" width="7.125" style="1" customWidth="1"/>
    <col min="12" max="12" width="4.625" style="1" bestFit="1" customWidth="1"/>
    <col min="13" max="13" width="1.625" style="1" customWidth="1"/>
    <col min="14" max="14" width="4.375" style="1" customWidth="1"/>
    <col min="15" max="15" width="7.125" style="1" customWidth="1"/>
    <col min="16" max="17" width="3.00390625" style="1" bestFit="1" customWidth="1"/>
    <col min="18" max="18" width="2.625" style="1" bestFit="1" customWidth="1"/>
    <col min="19" max="16384" width="9.25390625" style="1" customWidth="1"/>
  </cols>
  <sheetData>
    <row r="1" spans="1:15" ht="23.25">
      <c r="A1" s="109" t="s">
        <v>13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ht="6.75" customHeight="1" thickBot="1"/>
    <row r="3" spans="1:15" ht="68.25" customHeight="1" thickBot="1">
      <c r="A3" s="2"/>
      <c r="B3" s="82" t="str">
        <f>A4</f>
        <v>Reprezentace Slovensko
"B"</v>
      </c>
      <c r="C3" s="83"/>
      <c r="D3" s="84"/>
      <c r="E3" s="115" t="str">
        <f>A7</f>
        <v>TJ Spartak Čelákovice "B"</v>
      </c>
      <c r="F3" s="94"/>
      <c r="G3" s="116"/>
      <c r="H3" s="94" t="str">
        <f>A10</f>
        <v>NK CLIMAX Vsetín
"B"</v>
      </c>
      <c r="I3" s="94"/>
      <c r="J3" s="94"/>
      <c r="K3" s="10" t="s">
        <v>0</v>
      </c>
      <c r="L3" s="110" t="s">
        <v>3</v>
      </c>
      <c r="M3" s="111"/>
      <c r="N3" s="112"/>
      <c r="O3" s="11" t="s">
        <v>1</v>
      </c>
    </row>
    <row r="4" spans="1:15" ht="29.25" customHeight="1">
      <c r="A4" s="106" t="s">
        <v>42</v>
      </c>
      <c r="B4" s="85" t="s">
        <v>44</v>
      </c>
      <c r="C4" s="86"/>
      <c r="D4" s="86"/>
      <c r="E4" s="8">
        <f>IF(E5&gt;G5,1,0)+IF(E6&gt;G6,1,0)</f>
        <v>2</v>
      </c>
      <c r="F4" s="9" t="str">
        <f>IF(ISBLANK(E4),"",":")</f>
        <v>:</v>
      </c>
      <c r="G4" s="7">
        <f>IF(E5&lt;G5,1,0)+IF(E6&lt;G6,1,0)</f>
        <v>0</v>
      </c>
      <c r="H4" s="8">
        <f>IF(H5&gt;J5,1,0)+IF(H6&gt;J6,1,0)</f>
        <v>1</v>
      </c>
      <c r="I4" s="9" t="str">
        <f aca="true" t="shared" si="0" ref="I4:I9">IF(ISBLANK(H4),"",":")</f>
        <v>:</v>
      </c>
      <c r="J4" s="7">
        <f>IF(H5&lt;J5,1,0)+IF(H6&lt;J6,1,0)</f>
        <v>1</v>
      </c>
      <c r="K4" s="122">
        <f>SUM(E4,H4)</f>
        <v>3</v>
      </c>
      <c r="L4" s="30">
        <f>SUM(E4,H4)</f>
        <v>3</v>
      </c>
      <c r="M4" s="31" t="s">
        <v>2</v>
      </c>
      <c r="N4" s="32">
        <f>SUM(G4,J4)</f>
        <v>1</v>
      </c>
      <c r="O4" s="117">
        <v>1</v>
      </c>
    </row>
    <row r="5" spans="1:15" ht="15.75" customHeight="1">
      <c r="A5" s="107"/>
      <c r="B5" s="87"/>
      <c r="C5" s="88"/>
      <c r="D5" s="88"/>
      <c r="E5" s="33">
        <v>10</v>
      </c>
      <c r="F5" s="34" t="str">
        <f>IF(ISBLANK(E5),"",":")</f>
        <v>:</v>
      </c>
      <c r="G5" s="35">
        <v>8</v>
      </c>
      <c r="H5" s="33">
        <v>10</v>
      </c>
      <c r="I5" s="34" t="str">
        <f t="shared" si="0"/>
        <v>:</v>
      </c>
      <c r="J5" s="36">
        <v>1</v>
      </c>
      <c r="K5" s="92"/>
      <c r="L5" s="100">
        <f>SUM(E5:E6,H5:H6)</f>
        <v>34</v>
      </c>
      <c r="M5" s="120" t="s">
        <v>2</v>
      </c>
      <c r="N5" s="104">
        <f>SUM(G5:G6,J5:J6)</f>
        <v>26</v>
      </c>
      <c r="O5" s="118"/>
    </row>
    <row r="6" spans="1:15" ht="23.25" customHeight="1" thickBot="1">
      <c r="A6" s="108"/>
      <c r="B6" s="89"/>
      <c r="C6" s="90"/>
      <c r="D6" s="90"/>
      <c r="E6" s="37">
        <v>10</v>
      </c>
      <c r="F6" s="38" t="str">
        <f>IF(ISBLANK(E6),"",":")</f>
        <v>:</v>
      </c>
      <c r="G6" s="39">
        <v>7</v>
      </c>
      <c r="H6" s="37">
        <v>4</v>
      </c>
      <c r="I6" s="38" t="str">
        <f t="shared" si="0"/>
        <v>:</v>
      </c>
      <c r="J6" s="40">
        <v>10</v>
      </c>
      <c r="K6" s="123"/>
      <c r="L6" s="125"/>
      <c r="M6" s="121"/>
      <c r="N6" s="114"/>
      <c r="O6" s="119"/>
    </row>
    <row r="7" spans="1:15" ht="29.25" customHeight="1">
      <c r="A7" s="113" t="s">
        <v>28</v>
      </c>
      <c r="B7" s="5">
        <f>G4</f>
        <v>0</v>
      </c>
      <c r="C7" s="4" t="str">
        <f>F4</f>
        <v>:</v>
      </c>
      <c r="D7" s="6">
        <f>E4</f>
        <v>2</v>
      </c>
      <c r="E7" s="85" t="str">
        <f>B4</f>
        <v>AUSTIN
CUP
2018</v>
      </c>
      <c r="F7" s="86"/>
      <c r="G7" s="86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91">
        <f>SUM(B7,H7)</f>
        <v>1</v>
      </c>
      <c r="L7" s="41">
        <f>SUM(B7,H7)</f>
        <v>1</v>
      </c>
      <c r="M7" s="42" t="s">
        <v>2</v>
      </c>
      <c r="N7" s="43">
        <f>SUM(D7,J7)</f>
        <v>3</v>
      </c>
      <c r="O7" s="124">
        <v>3</v>
      </c>
    </row>
    <row r="8" spans="1:15" ht="15.75" customHeight="1">
      <c r="A8" s="77"/>
      <c r="B8" s="33">
        <f>G5</f>
        <v>8</v>
      </c>
      <c r="C8" s="34" t="str">
        <f>F5</f>
        <v>:</v>
      </c>
      <c r="D8" s="35">
        <f>E5</f>
        <v>10</v>
      </c>
      <c r="E8" s="87"/>
      <c r="F8" s="88"/>
      <c r="G8" s="88"/>
      <c r="H8" s="33">
        <v>10</v>
      </c>
      <c r="I8" s="34" t="str">
        <f t="shared" si="0"/>
        <v>:</v>
      </c>
      <c r="J8" s="35">
        <v>7</v>
      </c>
      <c r="K8" s="92"/>
      <c r="L8" s="100">
        <f>SUM(B8:B9,H8:H9)</f>
        <v>33</v>
      </c>
      <c r="M8" s="120" t="s">
        <v>2</v>
      </c>
      <c r="N8" s="104">
        <f>SUM(D8:D9,J8:J9)</f>
        <v>37</v>
      </c>
      <c r="O8" s="118"/>
    </row>
    <row r="9" spans="1:15" ht="23.25" customHeight="1" thickBot="1">
      <c r="A9" s="78"/>
      <c r="B9" s="37">
        <f>G6</f>
        <v>7</v>
      </c>
      <c r="C9" s="38" t="str">
        <f>F6</f>
        <v>:</v>
      </c>
      <c r="D9" s="39">
        <f>E6</f>
        <v>10</v>
      </c>
      <c r="E9" s="89"/>
      <c r="F9" s="90"/>
      <c r="G9" s="90"/>
      <c r="H9" s="37">
        <v>8</v>
      </c>
      <c r="I9" s="38" t="str">
        <f t="shared" si="0"/>
        <v>:</v>
      </c>
      <c r="J9" s="40">
        <v>10</v>
      </c>
      <c r="K9" s="123"/>
      <c r="L9" s="125"/>
      <c r="M9" s="121"/>
      <c r="N9" s="114"/>
      <c r="O9" s="119"/>
    </row>
    <row r="10" spans="1:15" ht="29.25" customHeight="1">
      <c r="A10" s="76" t="s">
        <v>48</v>
      </c>
      <c r="B10" s="5">
        <f>J4</f>
        <v>1</v>
      </c>
      <c r="C10" s="4" t="str">
        <f>I4</f>
        <v>:</v>
      </c>
      <c r="D10" s="6">
        <f>H4</f>
        <v>1</v>
      </c>
      <c r="E10" s="5">
        <f>J7</f>
        <v>1</v>
      </c>
      <c r="F10" s="4" t="str">
        <f>I7</f>
        <v>:</v>
      </c>
      <c r="G10" s="6">
        <f>H7</f>
        <v>1</v>
      </c>
      <c r="H10" s="85" t="str">
        <f>E7</f>
        <v>AUSTIN
CUP
2018</v>
      </c>
      <c r="I10" s="86"/>
      <c r="J10" s="95"/>
      <c r="K10" s="91">
        <f>SUM(B10,E10)</f>
        <v>2</v>
      </c>
      <c r="L10" s="5">
        <f>SUM(B10,E10)</f>
        <v>2</v>
      </c>
      <c r="M10" s="4" t="s">
        <v>2</v>
      </c>
      <c r="N10" s="6">
        <f>SUM(D10,G10)</f>
        <v>2</v>
      </c>
      <c r="O10" s="79">
        <v>2</v>
      </c>
    </row>
    <row r="11" spans="1:15" ht="15.75" customHeight="1">
      <c r="A11" s="77"/>
      <c r="B11" s="33">
        <f>J5</f>
        <v>1</v>
      </c>
      <c r="C11" s="34" t="str">
        <f>I5</f>
        <v>:</v>
      </c>
      <c r="D11" s="35">
        <f>H5</f>
        <v>10</v>
      </c>
      <c r="E11" s="33">
        <f>J8</f>
        <v>7</v>
      </c>
      <c r="F11" s="34" t="str">
        <f>I8</f>
        <v>:</v>
      </c>
      <c r="G11" s="35">
        <f>H8</f>
        <v>10</v>
      </c>
      <c r="H11" s="87"/>
      <c r="I11" s="88"/>
      <c r="J11" s="96"/>
      <c r="K11" s="92"/>
      <c r="L11" s="100">
        <f>SUM(B11:B12,E11:E12)</f>
        <v>28</v>
      </c>
      <c r="M11" s="102" t="s">
        <v>2</v>
      </c>
      <c r="N11" s="104">
        <f>SUM(D11:D12,G11:G12)</f>
        <v>32</v>
      </c>
      <c r="O11" s="80"/>
    </row>
    <row r="12" spans="1:15" ht="23.25" customHeight="1" thickBot="1">
      <c r="A12" s="78"/>
      <c r="B12" s="44">
        <f>J6</f>
        <v>10</v>
      </c>
      <c r="C12" s="45" t="str">
        <f>I6</f>
        <v>:</v>
      </c>
      <c r="D12" s="46">
        <f>H6</f>
        <v>4</v>
      </c>
      <c r="E12" s="44">
        <f>J9</f>
        <v>10</v>
      </c>
      <c r="F12" s="45" t="str">
        <f>I9</f>
        <v>:</v>
      </c>
      <c r="G12" s="46">
        <f>H9</f>
        <v>8</v>
      </c>
      <c r="H12" s="97"/>
      <c r="I12" s="98"/>
      <c r="J12" s="99"/>
      <c r="K12" s="93"/>
      <c r="L12" s="101"/>
      <c r="M12" s="103"/>
      <c r="N12" s="105"/>
      <c r="O12" s="81"/>
    </row>
    <row r="13" spans="12:14" ht="12.75">
      <c r="L13" s="12">
        <f>SUM(L5,L8,L11)</f>
        <v>95</v>
      </c>
      <c r="M13" s="12"/>
      <c r="N13" s="12">
        <f>SUM(N5,N8,N11)</f>
        <v>95</v>
      </c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mergeCells count="26">
    <mergeCell ref="K4:K6"/>
    <mergeCell ref="O7:O9"/>
    <mergeCell ref="L8:L9"/>
    <mergeCell ref="L5:L6"/>
    <mergeCell ref="M5:M6"/>
    <mergeCell ref="K7:K9"/>
    <mergeCell ref="A4:A6"/>
    <mergeCell ref="E7:G9"/>
    <mergeCell ref="A1:O1"/>
    <mergeCell ref="L3:N3"/>
    <mergeCell ref="A7:A9"/>
    <mergeCell ref="N5:N6"/>
    <mergeCell ref="E3:G3"/>
    <mergeCell ref="O4:O6"/>
    <mergeCell ref="M8:M9"/>
    <mergeCell ref="N8:N9"/>
    <mergeCell ref="A10:A12"/>
    <mergeCell ref="O10:O12"/>
    <mergeCell ref="B3:D3"/>
    <mergeCell ref="B4:D6"/>
    <mergeCell ref="K10:K12"/>
    <mergeCell ref="H3:J3"/>
    <mergeCell ref="H10:J12"/>
    <mergeCell ref="L11:L12"/>
    <mergeCell ref="M11:M12"/>
    <mergeCell ref="N11:N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19" width="3.375" style="1" bestFit="1" customWidth="1"/>
    <col min="20" max="20" width="3.00390625" style="1" bestFit="1" customWidth="1"/>
    <col min="21" max="21" width="2.625" style="1" bestFit="1" customWidth="1"/>
    <col min="22" max="16384" width="9.25390625" style="1" customWidth="1"/>
  </cols>
  <sheetData>
    <row r="1" spans="1:18" ht="23.25">
      <c r="A1" s="109" t="s">
        <v>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ht="6.75" customHeight="1" thickBot="1"/>
    <row r="3" spans="1:18" ht="68.25" customHeight="1" thickBot="1">
      <c r="A3" s="2"/>
      <c r="B3" s="129" t="str">
        <f>A4</f>
        <v>MNK SILNICE GROUP Modřice</v>
      </c>
      <c r="C3" s="94"/>
      <c r="D3" s="116"/>
      <c r="E3" s="126" t="str">
        <f>A7</f>
        <v>Reprezentace Slovensko
"B"</v>
      </c>
      <c r="F3" s="83"/>
      <c r="G3" s="84"/>
      <c r="H3" s="115" t="str">
        <f>A10</f>
        <v>TJ Spartak MSEM Přerov</v>
      </c>
      <c r="I3" s="94"/>
      <c r="J3" s="116"/>
      <c r="K3" s="94" t="str">
        <f>A13</f>
        <v>NK CLIMAX Vsetín
"C"</v>
      </c>
      <c r="L3" s="94"/>
      <c r="M3" s="94"/>
      <c r="N3" s="10" t="s">
        <v>0</v>
      </c>
      <c r="O3" s="110" t="s">
        <v>3</v>
      </c>
      <c r="P3" s="111"/>
      <c r="Q3" s="112"/>
      <c r="R3" s="11" t="s">
        <v>1</v>
      </c>
    </row>
    <row r="4" spans="1:18" ht="29.25" customHeight="1">
      <c r="A4" s="76" t="s">
        <v>41</v>
      </c>
      <c r="B4" s="85" t="str">
        <f>KL!B4</f>
        <v>AUSTIN
CUP
2018</v>
      </c>
      <c r="C4" s="86"/>
      <c r="D4" s="86"/>
      <c r="E4" s="8">
        <f>IF(E5&gt;G5,1,0)+IF(E6&gt;G6,1,0)</f>
        <v>2</v>
      </c>
      <c r="F4" s="9" t="str">
        <f>IF(ISBLANK(E4),"",":")</f>
        <v>:</v>
      </c>
      <c r="G4" s="7">
        <f>IF(E5&lt;G5,1,0)+IF(E6&lt;G6,1,0)</f>
        <v>0</v>
      </c>
      <c r="H4" s="8">
        <f>IF(H5&gt;J5,1,0)+IF(H6&gt;J6,1,0)</f>
        <v>1</v>
      </c>
      <c r="I4" s="9" t="str">
        <f aca="true" t="shared" si="0" ref="I4:I9">IF(ISBLANK(H4),"",":")</f>
        <v>:</v>
      </c>
      <c r="J4" s="7">
        <f>IF(H5&lt;J5,1,0)+IF(H6&lt;J6,1,0)</f>
        <v>1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122">
        <f>SUM(E4,H4,K4)</f>
        <v>5</v>
      </c>
      <c r="O4" s="30">
        <f>SUM(E4,H4,K4)</f>
        <v>5</v>
      </c>
      <c r="P4" s="31" t="s">
        <v>2</v>
      </c>
      <c r="Q4" s="32">
        <f>SUM(G4,J4,M4)</f>
        <v>1</v>
      </c>
      <c r="R4" s="117">
        <v>1</v>
      </c>
    </row>
    <row r="5" spans="1:18" ht="15.75" customHeight="1">
      <c r="A5" s="77"/>
      <c r="B5" s="87"/>
      <c r="C5" s="88"/>
      <c r="D5" s="88"/>
      <c r="E5" s="33">
        <v>10</v>
      </c>
      <c r="F5" s="34" t="str">
        <f>IF(ISBLANK(E5),"",":")</f>
        <v>:</v>
      </c>
      <c r="G5" s="35">
        <v>9</v>
      </c>
      <c r="H5" s="33">
        <v>10</v>
      </c>
      <c r="I5" s="34" t="str">
        <f t="shared" si="0"/>
        <v>:</v>
      </c>
      <c r="J5" s="35">
        <v>7</v>
      </c>
      <c r="K5" s="33">
        <v>10</v>
      </c>
      <c r="L5" s="34" t="str">
        <f t="shared" si="1"/>
        <v>:</v>
      </c>
      <c r="M5" s="36">
        <v>7</v>
      </c>
      <c r="N5" s="92"/>
      <c r="O5" s="100">
        <f>SUM(E5:E6,H5:H6,K5:K6)</f>
        <v>58</v>
      </c>
      <c r="P5" s="120" t="s">
        <v>2</v>
      </c>
      <c r="Q5" s="104">
        <f>SUM(G5:G6,J5:J6,M5:M6)</f>
        <v>41</v>
      </c>
      <c r="R5" s="118"/>
    </row>
    <row r="6" spans="1:18" ht="23.25" customHeight="1">
      <c r="A6" s="78"/>
      <c r="B6" s="89"/>
      <c r="C6" s="90"/>
      <c r="D6" s="90"/>
      <c r="E6" s="37">
        <v>10</v>
      </c>
      <c r="F6" s="38" t="str">
        <f>IF(ISBLANK(E6),"",":")</f>
        <v>:</v>
      </c>
      <c r="G6" s="39">
        <v>5</v>
      </c>
      <c r="H6" s="37">
        <v>8</v>
      </c>
      <c r="I6" s="38" t="str">
        <f t="shared" si="0"/>
        <v>:</v>
      </c>
      <c r="J6" s="39">
        <v>10</v>
      </c>
      <c r="K6" s="37">
        <v>10</v>
      </c>
      <c r="L6" s="38" t="str">
        <f t="shared" si="1"/>
        <v>:</v>
      </c>
      <c r="M6" s="40">
        <v>3</v>
      </c>
      <c r="N6" s="123"/>
      <c r="O6" s="125"/>
      <c r="P6" s="121"/>
      <c r="Q6" s="114"/>
      <c r="R6" s="119"/>
    </row>
    <row r="7" spans="1:18" ht="29.25" customHeight="1">
      <c r="A7" s="106" t="s">
        <v>42</v>
      </c>
      <c r="B7" s="5">
        <f>G4</f>
        <v>0</v>
      </c>
      <c r="C7" s="4" t="str">
        <f>F4</f>
        <v>:</v>
      </c>
      <c r="D7" s="6">
        <f>E4</f>
        <v>2</v>
      </c>
      <c r="E7" s="85" t="str">
        <f>B4</f>
        <v>AUSTIN
CUP
2018</v>
      </c>
      <c r="F7" s="86"/>
      <c r="G7" s="86"/>
      <c r="H7" s="5">
        <f>IF(H8&gt;J8,1,0)+IF(H9&gt;J9,1,0)</f>
        <v>2</v>
      </c>
      <c r="I7" s="4" t="str">
        <f t="shared" si="0"/>
        <v>:</v>
      </c>
      <c r="J7" s="6">
        <f>IF(H8&lt;J8,1,0)+IF(H9&lt;J9,1,0)</f>
        <v>0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91">
        <f>SUM(B7,H7,K7)</f>
        <v>4</v>
      </c>
      <c r="O7" s="41">
        <f>SUM(B7,H7,K7)</f>
        <v>4</v>
      </c>
      <c r="P7" s="42" t="s">
        <v>2</v>
      </c>
      <c r="Q7" s="43">
        <f>SUM(D7,J7,M7)</f>
        <v>2</v>
      </c>
      <c r="R7" s="124">
        <v>2</v>
      </c>
    </row>
    <row r="8" spans="1:18" ht="15.75" customHeight="1">
      <c r="A8" s="107"/>
      <c r="B8" s="33">
        <f>G5</f>
        <v>9</v>
      </c>
      <c r="C8" s="34" t="str">
        <f>F5</f>
        <v>:</v>
      </c>
      <c r="D8" s="35">
        <f>E5</f>
        <v>10</v>
      </c>
      <c r="E8" s="87"/>
      <c r="F8" s="88"/>
      <c r="G8" s="88"/>
      <c r="H8" s="33">
        <v>10</v>
      </c>
      <c r="I8" s="34" t="str">
        <f t="shared" si="0"/>
        <v>:</v>
      </c>
      <c r="J8" s="35">
        <v>6</v>
      </c>
      <c r="K8" s="33">
        <v>10</v>
      </c>
      <c r="L8" s="34" t="str">
        <f t="shared" si="1"/>
        <v>:</v>
      </c>
      <c r="M8" s="35">
        <v>4</v>
      </c>
      <c r="N8" s="92"/>
      <c r="O8" s="100">
        <f>SUM(B8:B9,H8:H9,K8:K9)</f>
        <v>54</v>
      </c>
      <c r="P8" s="120" t="s">
        <v>2</v>
      </c>
      <c r="Q8" s="104">
        <f>SUM(D8:D9,J8:J9,M8:M9)</f>
        <v>43</v>
      </c>
      <c r="R8" s="118"/>
    </row>
    <row r="9" spans="1:18" ht="23.25" customHeight="1">
      <c r="A9" s="127"/>
      <c r="B9" s="37">
        <f>G6</f>
        <v>5</v>
      </c>
      <c r="C9" s="38" t="str">
        <f>F6</f>
        <v>:</v>
      </c>
      <c r="D9" s="39">
        <f>E6</f>
        <v>10</v>
      </c>
      <c r="E9" s="89"/>
      <c r="F9" s="90"/>
      <c r="G9" s="90"/>
      <c r="H9" s="37">
        <v>10</v>
      </c>
      <c r="I9" s="38" t="str">
        <f t="shared" si="0"/>
        <v>:</v>
      </c>
      <c r="J9" s="39">
        <v>8</v>
      </c>
      <c r="K9" s="37">
        <v>10</v>
      </c>
      <c r="L9" s="38" t="str">
        <f t="shared" si="1"/>
        <v>:</v>
      </c>
      <c r="M9" s="40">
        <v>5</v>
      </c>
      <c r="N9" s="123"/>
      <c r="O9" s="125"/>
      <c r="P9" s="121"/>
      <c r="Q9" s="114"/>
      <c r="R9" s="119"/>
    </row>
    <row r="10" spans="1:18" ht="29.25" customHeight="1">
      <c r="A10" s="113" t="s">
        <v>43</v>
      </c>
      <c r="B10" s="5">
        <f>J4</f>
        <v>1</v>
      </c>
      <c r="C10" s="4" t="str">
        <f>I4</f>
        <v>:</v>
      </c>
      <c r="D10" s="6">
        <f>H4</f>
        <v>1</v>
      </c>
      <c r="E10" s="5">
        <f>J7</f>
        <v>0</v>
      </c>
      <c r="F10" s="4" t="str">
        <f>I7</f>
        <v>:</v>
      </c>
      <c r="G10" s="6">
        <f>H7</f>
        <v>2</v>
      </c>
      <c r="H10" s="85" t="str">
        <f>E7</f>
        <v>AUSTIN
CUP
2018</v>
      </c>
      <c r="I10" s="86"/>
      <c r="J10" s="86"/>
      <c r="K10" s="5">
        <f>IF(K11&gt;M11,1,0)+IF(K12&gt;M12,1,0)</f>
        <v>2</v>
      </c>
      <c r="L10" s="4" t="str">
        <f t="shared" si="1"/>
        <v>:</v>
      </c>
      <c r="M10" s="6">
        <f>IF(K11&lt;M11,1,0)+IF(K12&lt;M12,1,0)</f>
        <v>0</v>
      </c>
      <c r="N10" s="91">
        <f>SUM(B10,E10,K10)</f>
        <v>3</v>
      </c>
      <c r="O10" s="5">
        <f>SUM(B10,E10,K10)</f>
        <v>3</v>
      </c>
      <c r="P10" s="4" t="s">
        <v>2</v>
      </c>
      <c r="Q10" s="6">
        <f>SUM(D10,G10,M10)</f>
        <v>3</v>
      </c>
      <c r="R10" s="79">
        <v>3</v>
      </c>
    </row>
    <row r="11" spans="1:18" ht="15.75" customHeight="1">
      <c r="A11" s="77"/>
      <c r="B11" s="33">
        <f>J5</f>
        <v>7</v>
      </c>
      <c r="C11" s="34" t="str">
        <f>I5</f>
        <v>:</v>
      </c>
      <c r="D11" s="35">
        <f>H5</f>
        <v>10</v>
      </c>
      <c r="E11" s="33">
        <f>J8</f>
        <v>6</v>
      </c>
      <c r="F11" s="34" t="str">
        <f>I8</f>
        <v>:</v>
      </c>
      <c r="G11" s="35">
        <f>H8</f>
        <v>10</v>
      </c>
      <c r="H11" s="87"/>
      <c r="I11" s="88"/>
      <c r="J11" s="88"/>
      <c r="K11" s="33">
        <v>10</v>
      </c>
      <c r="L11" s="34" t="str">
        <f t="shared" si="1"/>
        <v>:</v>
      </c>
      <c r="M11" s="35">
        <v>9</v>
      </c>
      <c r="N11" s="92"/>
      <c r="O11" s="100">
        <f>SUM(B11:B12,E11:E12,K11:K12)</f>
        <v>51</v>
      </c>
      <c r="P11" s="120" t="s">
        <v>2</v>
      </c>
      <c r="Q11" s="104">
        <f>SUM(D11:D12,G11:G12,M11:M12)</f>
        <v>55</v>
      </c>
      <c r="R11" s="80"/>
    </row>
    <row r="12" spans="1:18" ht="23.25" customHeight="1">
      <c r="A12" s="78"/>
      <c r="B12" s="37">
        <f>J6</f>
        <v>10</v>
      </c>
      <c r="C12" s="38" t="str">
        <f>I6</f>
        <v>:</v>
      </c>
      <c r="D12" s="39">
        <f>H6</f>
        <v>8</v>
      </c>
      <c r="E12" s="37">
        <f>J9</f>
        <v>8</v>
      </c>
      <c r="F12" s="38" t="str">
        <f>I9</f>
        <v>:</v>
      </c>
      <c r="G12" s="39">
        <f>H9</f>
        <v>10</v>
      </c>
      <c r="H12" s="89"/>
      <c r="I12" s="90"/>
      <c r="J12" s="90"/>
      <c r="K12" s="37">
        <v>10</v>
      </c>
      <c r="L12" s="38" t="str">
        <f t="shared" si="1"/>
        <v>:</v>
      </c>
      <c r="M12" s="39">
        <v>8</v>
      </c>
      <c r="N12" s="123"/>
      <c r="O12" s="125"/>
      <c r="P12" s="121"/>
      <c r="Q12" s="114"/>
      <c r="R12" s="130"/>
    </row>
    <row r="13" spans="1:18" ht="29.25" customHeight="1">
      <c r="A13" s="113" t="s">
        <v>47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0</v>
      </c>
      <c r="I13" s="4" t="str">
        <f>L10</f>
        <v>:</v>
      </c>
      <c r="J13" s="6">
        <f>K10</f>
        <v>2</v>
      </c>
      <c r="K13" s="85" t="str">
        <f>H10</f>
        <v>AUSTIN
CUP
2018</v>
      </c>
      <c r="L13" s="86"/>
      <c r="M13" s="95"/>
      <c r="N13" s="91">
        <f>SUM(B13,E13,H13)</f>
        <v>0</v>
      </c>
      <c r="O13" s="5">
        <f>SUM(B13,E13,H13)</f>
        <v>0</v>
      </c>
      <c r="P13" s="4" t="s">
        <v>2</v>
      </c>
      <c r="Q13" s="6">
        <f>SUM(D13,G13,J13)</f>
        <v>6</v>
      </c>
      <c r="R13" s="79">
        <v>4</v>
      </c>
    </row>
    <row r="14" spans="1:18" ht="15.75" customHeight="1">
      <c r="A14" s="77"/>
      <c r="B14" s="33">
        <f>M5</f>
        <v>7</v>
      </c>
      <c r="C14" s="34" t="str">
        <f>L5</f>
        <v>:</v>
      </c>
      <c r="D14" s="35">
        <f>K5</f>
        <v>10</v>
      </c>
      <c r="E14" s="33">
        <f>M8</f>
        <v>4</v>
      </c>
      <c r="F14" s="34" t="str">
        <f>L8</f>
        <v>:</v>
      </c>
      <c r="G14" s="35">
        <f>K8</f>
        <v>10</v>
      </c>
      <c r="H14" s="33">
        <f>M11</f>
        <v>9</v>
      </c>
      <c r="I14" s="34" t="str">
        <f>L11</f>
        <v>:</v>
      </c>
      <c r="J14" s="35">
        <f>K11</f>
        <v>10</v>
      </c>
      <c r="K14" s="87"/>
      <c r="L14" s="88"/>
      <c r="M14" s="96"/>
      <c r="N14" s="92"/>
      <c r="O14" s="100">
        <f>SUM(B14:B15,E14:E15,H14:H15)</f>
        <v>36</v>
      </c>
      <c r="P14" s="102" t="s">
        <v>2</v>
      </c>
      <c r="Q14" s="104">
        <f>SUM(D14:D15,G14:G15,J14:J15)</f>
        <v>60</v>
      </c>
      <c r="R14" s="80"/>
    </row>
    <row r="15" spans="1:18" ht="23.25" customHeight="1" thickBot="1">
      <c r="A15" s="128"/>
      <c r="B15" s="44">
        <f>M6</f>
        <v>3</v>
      </c>
      <c r="C15" s="45" t="str">
        <f>L6</f>
        <v>:</v>
      </c>
      <c r="D15" s="46">
        <f>K6</f>
        <v>10</v>
      </c>
      <c r="E15" s="44">
        <f>M9</f>
        <v>5</v>
      </c>
      <c r="F15" s="45" t="str">
        <f>L9</f>
        <v>:</v>
      </c>
      <c r="G15" s="46">
        <f>K9</f>
        <v>10</v>
      </c>
      <c r="H15" s="44">
        <f>M12</f>
        <v>8</v>
      </c>
      <c r="I15" s="45" t="str">
        <f>L12</f>
        <v>:</v>
      </c>
      <c r="J15" s="46">
        <f>K12</f>
        <v>10</v>
      </c>
      <c r="K15" s="97"/>
      <c r="L15" s="98"/>
      <c r="M15" s="99"/>
      <c r="N15" s="93"/>
      <c r="O15" s="101"/>
      <c r="P15" s="103"/>
      <c r="Q15" s="105"/>
      <c r="R15" s="81"/>
    </row>
    <row r="16" spans="15:17" ht="12.75">
      <c r="O16" s="12">
        <f>SUM(O5,O8,O11,O14)</f>
        <v>199</v>
      </c>
      <c r="P16" s="12"/>
      <c r="Q16" s="12">
        <f>SUM(Q5,Q8,Q11,Q14)</f>
        <v>199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K13:M15"/>
    <mergeCell ref="R10:R12"/>
    <mergeCell ref="O14:O15"/>
    <mergeCell ref="P14:P15"/>
    <mergeCell ref="Q14:Q15"/>
    <mergeCell ref="N10:N12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H10:J12"/>
    <mergeCell ref="N7:N9"/>
    <mergeCell ref="A4:A6"/>
    <mergeCell ref="E7:G9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Q5:Q6"/>
    <mergeCell ref="O11:O12"/>
    <mergeCell ref="P11:P12"/>
    <mergeCell ref="Q11:Q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0" width="3.375" style="1" bestFit="1" customWidth="1"/>
    <col min="21" max="21" width="2.375" style="1" customWidth="1"/>
    <col min="22" max="22" width="4.875" style="1" customWidth="1"/>
    <col min="23" max="23" width="3.375" style="1" customWidth="1"/>
    <col min="24" max="24" width="2.00390625" style="1" bestFit="1" customWidth="1"/>
    <col min="25" max="16384" width="9.25390625" style="1" customWidth="1"/>
  </cols>
  <sheetData>
    <row r="1" spans="1:18" ht="23.25">
      <c r="A1" s="109" t="s">
        <v>11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ht="6.75" customHeight="1" thickBot="1"/>
    <row r="3" spans="1:18" ht="68.25" customHeight="1" thickBot="1">
      <c r="A3" s="2"/>
      <c r="B3" s="129" t="str">
        <f>A4</f>
        <v>NK CLIMAX Vsetín
"A"</v>
      </c>
      <c r="C3" s="94"/>
      <c r="D3" s="116"/>
      <c r="E3" s="115" t="str">
        <f>A7</f>
        <v>KAC Košice (Slovensko)</v>
      </c>
      <c r="F3" s="94"/>
      <c r="G3" s="116"/>
      <c r="H3" s="115" t="str">
        <f>A10</f>
        <v>TJ Spartak Čelákovice "B"</v>
      </c>
      <c r="I3" s="94"/>
      <c r="J3" s="116"/>
      <c r="K3" s="94" t="str">
        <f>A13</f>
        <v>JSF-Identical Cluj (Rumunsko)</v>
      </c>
      <c r="L3" s="94"/>
      <c r="M3" s="94"/>
      <c r="N3" s="10" t="s">
        <v>0</v>
      </c>
      <c r="O3" s="110" t="s">
        <v>3</v>
      </c>
      <c r="P3" s="111"/>
      <c r="Q3" s="112"/>
      <c r="R3" s="11" t="s">
        <v>1</v>
      </c>
    </row>
    <row r="4" spans="1:18" ht="29.25" customHeight="1">
      <c r="A4" s="76" t="s">
        <v>46</v>
      </c>
      <c r="B4" s="85" t="str">
        <f>A!B4</f>
        <v>AUSTIN
CUP
2018</v>
      </c>
      <c r="C4" s="86"/>
      <c r="D4" s="86"/>
      <c r="E4" s="8">
        <f>IF(E5&gt;G5,1,0)+IF(E6&gt;G6,1,0)</f>
        <v>0</v>
      </c>
      <c r="F4" s="9" t="str">
        <f>IF(ISBLANK(E4),"",":")</f>
        <v>:</v>
      </c>
      <c r="G4" s="7">
        <f>IF(E5&lt;G5,1,0)+IF(E6&lt;G6,1,0)</f>
        <v>2</v>
      </c>
      <c r="H4" s="8">
        <f>IF(H5&gt;J5,1,0)+IF(H6&gt;J6,1,0)</f>
        <v>1</v>
      </c>
      <c r="I4" s="9" t="str">
        <f aca="true" t="shared" si="0" ref="I4:I9">IF(ISBLANK(H4),"",":")</f>
        <v>:</v>
      </c>
      <c r="J4" s="7">
        <f>IF(H5&lt;J5,1,0)+IF(H6&lt;J6,1,0)</f>
        <v>1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122">
        <f>SUM(E4,H4,K4)</f>
        <v>3</v>
      </c>
      <c r="O4" s="30">
        <f>SUM(E4,H4,K4)</f>
        <v>3</v>
      </c>
      <c r="P4" s="31" t="s">
        <v>2</v>
      </c>
      <c r="Q4" s="32">
        <f>SUM(G4,J4,M4)</f>
        <v>3</v>
      </c>
      <c r="R4" s="117">
        <v>3</v>
      </c>
    </row>
    <row r="5" spans="1:18" ht="15.75" customHeight="1">
      <c r="A5" s="77"/>
      <c r="B5" s="87"/>
      <c r="C5" s="88"/>
      <c r="D5" s="88"/>
      <c r="E5" s="33">
        <v>9</v>
      </c>
      <c r="F5" s="34" t="str">
        <f>IF(ISBLANK(E5),"",":")</f>
        <v>:</v>
      </c>
      <c r="G5" s="35">
        <v>10</v>
      </c>
      <c r="H5" s="33">
        <v>10</v>
      </c>
      <c r="I5" s="34" t="str">
        <f t="shared" si="0"/>
        <v>:</v>
      </c>
      <c r="J5" s="35">
        <v>6</v>
      </c>
      <c r="K5" s="33">
        <v>10</v>
      </c>
      <c r="L5" s="34" t="str">
        <f t="shared" si="1"/>
        <v>:</v>
      </c>
      <c r="M5" s="36">
        <v>6</v>
      </c>
      <c r="N5" s="92"/>
      <c r="O5" s="100">
        <f>SUM(E5:E6,H5:H6,K5:K6)</f>
        <v>57</v>
      </c>
      <c r="P5" s="120" t="s">
        <v>2</v>
      </c>
      <c r="Q5" s="104">
        <f>SUM(G5:G6,J5:J6,M5:M6)</f>
        <v>47</v>
      </c>
      <c r="R5" s="118"/>
    </row>
    <row r="6" spans="1:18" ht="23.25" customHeight="1">
      <c r="A6" s="78"/>
      <c r="B6" s="89"/>
      <c r="C6" s="90"/>
      <c r="D6" s="90"/>
      <c r="E6" s="37">
        <v>9</v>
      </c>
      <c r="F6" s="38" t="str">
        <f>IF(ISBLANK(E6),"",":")</f>
        <v>:</v>
      </c>
      <c r="G6" s="39">
        <v>10</v>
      </c>
      <c r="H6" s="37">
        <v>9</v>
      </c>
      <c r="I6" s="38" t="str">
        <f t="shared" si="0"/>
        <v>:</v>
      </c>
      <c r="J6" s="39">
        <v>10</v>
      </c>
      <c r="K6" s="37">
        <v>10</v>
      </c>
      <c r="L6" s="38" t="str">
        <f t="shared" si="1"/>
        <v>:</v>
      </c>
      <c r="M6" s="40">
        <v>5</v>
      </c>
      <c r="N6" s="123"/>
      <c r="O6" s="125"/>
      <c r="P6" s="121"/>
      <c r="Q6" s="114"/>
      <c r="R6" s="119"/>
    </row>
    <row r="7" spans="1:18" ht="29.25" customHeight="1">
      <c r="A7" s="113" t="s">
        <v>31</v>
      </c>
      <c r="B7" s="5">
        <f>G4</f>
        <v>2</v>
      </c>
      <c r="C7" s="4" t="str">
        <f>F4</f>
        <v>:</v>
      </c>
      <c r="D7" s="6">
        <f>E4</f>
        <v>0</v>
      </c>
      <c r="E7" s="85" t="str">
        <f>B4</f>
        <v>AUSTIN
CUP
2018</v>
      </c>
      <c r="F7" s="86"/>
      <c r="G7" s="86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91">
        <f>SUM(B7,H7,K7)</f>
        <v>5</v>
      </c>
      <c r="O7" s="41">
        <f>SUM(B7,H7,K7)</f>
        <v>5</v>
      </c>
      <c r="P7" s="42" t="s">
        <v>2</v>
      </c>
      <c r="Q7" s="43">
        <f>SUM(D7,J7,M7)</f>
        <v>1</v>
      </c>
      <c r="R7" s="124">
        <v>1</v>
      </c>
    </row>
    <row r="8" spans="1:18" ht="15.75" customHeight="1">
      <c r="A8" s="77"/>
      <c r="B8" s="33">
        <f>G5</f>
        <v>10</v>
      </c>
      <c r="C8" s="34" t="str">
        <f>F5</f>
        <v>:</v>
      </c>
      <c r="D8" s="35">
        <f>E5</f>
        <v>9</v>
      </c>
      <c r="E8" s="87"/>
      <c r="F8" s="88"/>
      <c r="G8" s="88"/>
      <c r="H8" s="33">
        <v>6</v>
      </c>
      <c r="I8" s="34" t="str">
        <f t="shared" si="0"/>
        <v>:</v>
      </c>
      <c r="J8" s="35">
        <v>10</v>
      </c>
      <c r="K8" s="33">
        <v>10</v>
      </c>
      <c r="L8" s="34" t="str">
        <f t="shared" si="1"/>
        <v>:</v>
      </c>
      <c r="M8" s="35">
        <v>2</v>
      </c>
      <c r="N8" s="92"/>
      <c r="O8" s="100">
        <f>SUM(B8:B9,H8:H9,K8:K9)</f>
        <v>56</v>
      </c>
      <c r="P8" s="120" t="s">
        <v>2</v>
      </c>
      <c r="Q8" s="104">
        <f>SUM(D8:D9,J8:J9,M8:M9)</f>
        <v>39</v>
      </c>
      <c r="R8" s="118"/>
    </row>
    <row r="9" spans="1:18" ht="23.25" customHeight="1">
      <c r="A9" s="78"/>
      <c r="B9" s="37">
        <f>G6</f>
        <v>10</v>
      </c>
      <c r="C9" s="38" t="str">
        <f>F6</f>
        <v>:</v>
      </c>
      <c r="D9" s="39">
        <f>E6</f>
        <v>9</v>
      </c>
      <c r="E9" s="89"/>
      <c r="F9" s="90"/>
      <c r="G9" s="90"/>
      <c r="H9" s="37">
        <v>10</v>
      </c>
      <c r="I9" s="38" t="str">
        <f t="shared" si="0"/>
        <v>:</v>
      </c>
      <c r="J9" s="39">
        <v>3</v>
      </c>
      <c r="K9" s="37">
        <v>10</v>
      </c>
      <c r="L9" s="38" t="str">
        <f t="shared" si="1"/>
        <v>:</v>
      </c>
      <c r="M9" s="40">
        <v>6</v>
      </c>
      <c r="N9" s="123"/>
      <c r="O9" s="125"/>
      <c r="P9" s="121"/>
      <c r="Q9" s="114"/>
      <c r="R9" s="119"/>
    </row>
    <row r="10" spans="1:18" ht="29.25" customHeight="1">
      <c r="A10" s="113" t="s">
        <v>28</v>
      </c>
      <c r="B10" s="5">
        <f>J4</f>
        <v>1</v>
      </c>
      <c r="C10" s="4" t="str">
        <f>I4</f>
        <v>:</v>
      </c>
      <c r="D10" s="6">
        <f>H4</f>
        <v>1</v>
      </c>
      <c r="E10" s="5">
        <f>J7</f>
        <v>1</v>
      </c>
      <c r="F10" s="4" t="str">
        <f>I7</f>
        <v>:</v>
      </c>
      <c r="G10" s="6">
        <f>H7</f>
        <v>1</v>
      </c>
      <c r="H10" s="85" t="str">
        <f>E7</f>
        <v>AUSTIN
CUP
2018</v>
      </c>
      <c r="I10" s="86"/>
      <c r="J10" s="86"/>
      <c r="K10" s="5">
        <f>IF(K11&gt;M11,1,0)+IF(K12&gt;M12,1,0)</f>
        <v>2</v>
      </c>
      <c r="L10" s="4" t="str">
        <f t="shared" si="1"/>
        <v>:</v>
      </c>
      <c r="M10" s="6">
        <f>IF(K11&lt;M11,1,0)+IF(K12&lt;M12,1,0)</f>
        <v>0</v>
      </c>
      <c r="N10" s="91">
        <f>SUM(B10,E10,K10)</f>
        <v>4</v>
      </c>
      <c r="O10" s="5">
        <f>SUM(B10,E10,K10)</f>
        <v>4</v>
      </c>
      <c r="P10" s="4" t="s">
        <v>2</v>
      </c>
      <c r="Q10" s="6">
        <f>SUM(D10,G10,M10)</f>
        <v>2</v>
      </c>
      <c r="R10" s="79">
        <v>2</v>
      </c>
    </row>
    <row r="11" spans="1:18" ht="15.75" customHeight="1">
      <c r="A11" s="77"/>
      <c r="B11" s="33">
        <f>J5</f>
        <v>6</v>
      </c>
      <c r="C11" s="34" t="str">
        <f>I5</f>
        <v>:</v>
      </c>
      <c r="D11" s="35">
        <f>H5</f>
        <v>10</v>
      </c>
      <c r="E11" s="33">
        <f>J8</f>
        <v>10</v>
      </c>
      <c r="F11" s="34" t="str">
        <f>I8</f>
        <v>:</v>
      </c>
      <c r="G11" s="35">
        <f>H8</f>
        <v>6</v>
      </c>
      <c r="H11" s="87"/>
      <c r="I11" s="88"/>
      <c r="J11" s="88"/>
      <c r="K11" s="33">
        <v>10</v>
      </c>
      <c r="L11" s="34" t="str">
        <f t="shared" si="1"/>
        <v>:</v>
      </c>
      <c r="M11" s="35">
        <v>5</v>
      </c>
      <c r="N11" s="92"/>
      <c r="O11" s="100">
        <f>SUM(B11:B12,E11:E12,K11:K12)</f>
        <v>49</v>
      </c>
      <c r="P11" s="120" t="s">
        <v>2</v>
      </c>
      <c r="Q11" s="104">
        <f>SUM(D11:D12,G11:G12,M11:M12)</f>
        <v>45</v>
      </c>
      <c r="R11" s="80"/>
    </row>
    <row r="12" spans="1:18" ht="23.25" customHeight="1">
      <c r="A12" s="78"/>
      <c r="B12" s="37">
        <f>J6</f>
        <v>10</v>
      </c>
      <c r="C12" s="38" t="str">
        <f>I6</f>
        <v>:</v>
      </c>
      <c r="D12" s="39">
        <f>H6</f>
        <v>9</v>
      </c>
      <c r="E12" s="37">
        <f>J9</f>
        <v>3</v>
      </c>
      <c r="F12" s="38" t="str">
        <f>I9</f>
        <v>:</v>
      </c>
      <c r="G12" s="39">
        <f>H9</f>
        <v>10</v>
      </c>
      <c r="H12" s="89"/>
      <c r="I12" s="90"/>
      <c r="J12" s="90"/>
      <c r="K12" s="37">
        <v>10</v>
      </c>
      <c r="L12" s="38" t="str">
        <f t="shared" si="1"/>
        <v>:</v>
      </c>
      <c r="M12" s="39">
        <v>5</v>
      </c>
      <c r="N12" s="123"/>
      <c r="O12" s="125"/>
      <c r="P12" s="121"/>
      <c r="Q12" s="114"/>
      <c r="R12" s="130"/>
    </row>
    <row r="13" spans="1:18" ht="29.25" customHeight="1">
      <c r="A13" s="113" t="s">
        <v>29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0</v>
      </c>
      <c r="I13" s="4" t="str">
        <f>L10</f>
        <v>:</v>
      </c>
      <c r="J13" s="6">
        <f>K10</f>
        <v>2</v>
      </c>
      <c r="K13" s="85" t="str">
        <f>H10</f>
        <v>AUSTIN
CUP
2018</v>
      </c>
      <c r="L13" s="86"/>
      <c r="M13" s="95"/>
      <c r="N13" s="91">
        <f>SUM(B13,E13,H13)</f>
        <v>0</v>
      </c>
      <c r="O13" s="5">
        <f>SUM(B13,E13,H13)</f>
        <v>0</v>
      </c>
      <c r="P13" s="4" t="s">
        <v>2</v>
      </c>
      <c r="Q13" s="6">
        <f>SUM(D13,G13,J13)</f>
        <v>6</v>
      </c>
      <c r="R13" s="79">
        <v>4</v>
      </c>
    </row>
    <row r="14" spans="1:18" ht="15.75" customHeight="1">
      <c r="A14" s="77"/>
      <c r="B14" s="33">
        <f>M5</f>
        <v>6</v>
      </c>
      <c r="C14" s="34" t="str">
        <f>L5</f>
        <v>:</v>
      </c>
      <c r="D14" s="35">
        <f>K5</f>
        <v>10</v>
      </c>
      <c r="E14" s="33">
        <f>M8</f>
        <v>2</v>
      </c>
      <c r="F14" s="34" t="str">
        <f>L8</f>
        <v>:</v>
      </c>
      <c r="G14" s="35">
        <f>K8</f>
        <v>10</v>
      </c>
      <c r="H14" s="33">
        <f>M11</f>
        <v>5</v>
      </c>
      <c r="I14" s="34" t="str">
        <f>L11</f>
        <v>:</v>
      </c>
      <c r="J14" s="35">
        <f>K11</f>
        <v>10</v>
      </c>
      <c r="K14" s="87"/>
      <c r="L14" s="88"/>
      <c r="M14" s="96"/>
      <c r="N14" s="92"/>
      <c r="O14" s="100">
        <f>SUM(B14:B15,E14:E15,H14:H15)</f>
        <v>29</v>
      </c>
      <c r="P14" s="102" t="s">
        <v>2</v>
      </c>
      <c r="Q14" s="104">
        <f>SUM(D14:D15,G14:G15,J14:J15)</f>
        <v>60</v>
      </c>
      <c r="R14" s="80"/>
    </row>
    <row r="15" spans="1:18" ht="23.25" customHeight="1" thickBot="1">
      <c r="A15" s="128"/>
      <c r="B15" s="44">
        <f>M6</f>
        <v>5</v>
      </c>
      <c r="C15" s="45" t="str">
        <f>L6</f>
        <v>:</v>
      </c>
      <c r="D15" s="46">
        <f>K6</f>
        <v>10</v>
      </c>
      <c r="E15" s="44">
        <f>M9</f>
        <v>6</v>
      </c>
      <c r="F15" s="45" t="str">
        <f>L9</f>
        <v>:</v>
      </c>
      <c r="G15" s="46">
        <f>K9</f>
        <v>10</v>
      </c>
      <c r="H15" s="44">
        <f>M12</f>
        <v>5</v>
      </c>
      <c r="I15" s="45" t="str">
        <f>L12</f>
        <v>:</v>
      </c>
      <c r="J15" s="46">
        <f>K12</f>
        <v>10</v>
      </c>
      <c r="K15" s="97"/>
      <c r="L15" s="98"/>
      <c r="M15" s="99"/>
      <c r="N15" s="93"/>
      <c r="O15" s="101"/>
      <c r="P15" s="103"/>
      <c r="Q15" s="105"/>
      <c r="R15" s="81"/>
    </row>
    <row r="16" spans="15:17" ht="12.75">
      <c r="O16" s="12">
        <f>SUM(O5,O8,O11,O14)</f>
        <v>191</v>
      </c>
      <c r="P16" s="12"/>
      <c r="Q16" s="12">
        <f>SUM(Q5,Q8,Q11,Q14)</f>
        <v>191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Q5:Q6"/>
    <mergeCell ref="O11:O12"/>
    <mergeCell ref="P11:P12"/>
    <mergeCell ref="Q11:Q12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H10:J12"/>
    <mergeCell ref="N7:N9"/>
    <mergeCell ref="A4:A6"/>
    <mergeCell ref="E7:G9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K13:M15"/>
    <mergeCell ref="R10:R12"/>
    <mergeCell ref="O14:O15"/>
    <mergeCell ref="P14:P15"/>
    <mergeCell ref="Q14:Q15"/>
    <mergeCell ref="N10:N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A1" sqref="A1:R1"/>
    </sheetView>
  </sheetViews>
  <sheetFormatPr defaultColWidth="9.00390625" defaultRowHeight="12.75"/>
  <cols>
    <col min="1" max="1" width="13.00390625" style="1" customWidth="1"/>
    <col min="2" max="2" width="5.75390625" style="1" customWidth="1"/>
    <col min="3" max="3" width="1.625" style="1" customWidth="1"/>
    <col min="4" max="5" width="5.75390625" style="1" customWidth="1"/>
    <col min="6" max="6" width="1.625" style="1" customWidth="1"/>
    <col min="7" max="8" width="5.75390625" style="1" customWidth="1"/>
    <col min="9" max="9" width="1.625" style="1" customWidth="1"/>
    <col min="10" max="11" width="5.75390625" style="1" customWidth="1"/>
    <col min="12" max="12" width="1.625" style="1" customWidth="1"/>
    <col min="13" max="13" width="5.75390625" style="1" customWidth="1"/>
    <col min="14" max="14" width="7.125" style="1" customWidth="1"/>
    <col min="15" max="15" width="4.625" style="1" bestFit="1" customWidth="1"/>
    <col min="16" max="16" width="1.625" style="1" customWidth="1"/>
    <col min="17" max="17" width="4.375" style="1" customWidth="1"/>
    <col min="18" max="18" width="7.125" style="1" customWidth="1"/>
    <col min="19" max="21" width="3.00390625" style="1" bestFit="1" customWidth="1"/>
    <col min="22" max="16384" width="9.25390625" style="1" customWidth="1"/>
  </cols>
  <sheetData>
    <row r="1" spans="1:18" ht="23.25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ht="6.75" customHeight="1" thickBot="1"/>
    <row r="3" spans="1:18" ht="68.25" customHeight="1" thickBot="1">
      <c r="A3" s="2"/>
      <c r="B3" s="129" t="str">
        <f>A4</f>
        <v>TJ AVIA Čakovice
"A"</v>
      </c>
      <c r="C3" s="94"/>
      <c r="D3" s="116"/>
      <c r="E3" s="115" t="str">
        <f>A7</f>
        <v>NK CLIMAX Vsetín
"B"</v>
      </c>
      <c r="F3" s="94"/>
      <c r="G3" s="116"/>
      <c r="H3" s="115" t="str">
        <f>A10</f>
        <v>Tengo Salonta "B" (Rumunsko)</v>
      </c>
      <c r="I3" s="94"/>
      <c r="J3" s="116"/>
      <c r="K3" s="94" t="str">
        <f>A13</f>
        <v>Blokers Lodž (Polsko)</v>
      </c>
      <c r="L3" s="94"/>
      <c r="M3" s="94"/>
      <c r="N3" s="10" t="s">
        <v>0</v>
      </c>
      <c r="O3" s="110" t="s">
        <v>3</v>
      </c>
      <c r="P3" s="111"/>
      <c r="Q3" s="112"/>
      <c r="R3" s="11" t="s">
        <v>1</v>
      </c>
    </row>
    <row r="4" spans="1:18" ht="29.25" customHeight="1">
      <c r="A4" s="76" t="s">
        <v>45</v>
      </c>
      <c r="B4" s="85" t="str">
        <f>B!B4</f>
        <v>AUSTIN
CUP
2018</v>
      </c>
      <c r="C4" s="86"/>
      <c r="D4" s="86"/>
      <c r="E4" s="8">
        <f>IF(E5&gt;G5,1,0)+IF(E6&gt;G6,1,0)</f>
        <v>0</v>
      </c>
      <c r="F4" s="9" t="str">
        <f>IF(ISBLANK(E4),"",":")</f>
        <v>:</v>
      </c>
      <c r="G4" s="7">
        <f>IF(E5&lt;G5,1,0)+IF(E6&lt;G6,1,0)</f>
        <v>2</v>
      </c>
      <c r="H4" s="8">
        <f>IF(H5&gt;J5,1,0)+IF(H6&gt;J6,1,0)</f>
        <v>1</v>
      </c>
      <c r="I4" s="9" t="str">
        <f aca="true" t="shared" si="0" ref="I4:I9">IF(ISBLANK(H4),"",":")</f>
        <v>:</v>
      </c>
      <c r="J4" s="7">
        <f>IF(H5&lt;J5,1,0)+IF(H6&lt;J6,1,0)</f>
        <v>1</v>
      </c>
      <c r="K4" s="8">
        <f>IF(K5&gt;M5,1,0)+IF(K6&gt;M6,1,0)</f>
        <v>2</v>
      </c>
      <c r="L4" s="9" t="str">
        <f aca="true" t="shared" si="1" ref="L4:L12">IF(ISBLANK(K4),"",":")</f>
        <v>:</v>
      </c>
      <c r="M4" s="7">
        <f>IF(K5&lt;M5,1,0)+IF(K6&lt;M6,1,0)</f>
        <v>0</v>
      </c>
      <c r="N4" s="122">
        <f>SUM(E4,H4,K4)</f>
        <v>3</v>
      </c>
      <c r="O4" s="30">
        <f>SUM(E4,H4,K4)</f>
        <v>3</v>
      </c>
      <c r="P4" s="31" t="s">
        <v>2</v>
      </c>
      <c r="Q4" s="32">
        <f>SUM(G4,J4,M4)</f>
        <v>3</v>
      </c>
      <c r="R4" s="117">
        <v>3</v>
      </c>
    </row>
    <row r="5" spans="1:18" ht="15.75" customHeight="1">
      <c r="A5" s="77"/>
      <c r="B5" s="87"/>
      <c r="C5" s="88"/>
      <c r="D5" s="88"/>
      <c r="E5" s="33">
        <v>7</v>
      </c>
      <c r="F5" s="34" t="str">
        <f>IF(ISBLANK(E5),"",":")</f>
        <v>:</v>
      </c>
      <c r="G5" s="35">
        <v>10</v>
      </c>
      <c r="H5" s="33">
        <v>10</v>
      </c>
      <c r="I5" s="34" t="str">
        <f t="shared" si="0"/>
        <v>:</v>
      </c>
      <c r="J5" s="35">
        <v>8</v>
      </c>
      <c r="K5" s="33">
        <v>10</v>
      </c>
      <c r="L5" s="34" t="str">
        <f t="shared" si="1"/>
        <v>:</v>
      </c>
      <c r="M5" s="36">
        <v>5</v>
      </c>
      <c r="N5" s="92"/>
      <c r="O5" s="100">
        <f>SUM(E5:E6,H5:H6,K5:K6)</f>
        <v>52</v>
      </c>
      <c r="P5" s="120" t="s">
        <v>2</v>
      </c>
      <c r="Q5" s="104">
        <f>SUM(G5:G6,J5:J6,M5:M6)</f>
        <v>48</v>
      </c>
      <c r="R5" s="118"/>
    </row>
    <row r="6" spans="1:21" ht="23.25" customHeight="1">
      <c r="A6" s="78"/>
      <c r="B6" s="89"/>
      <c r="C6" s="90"/>
      <c r="D6" s="90"/>
      <c r="E6" s="37">
        <v>7</v>
      </c>
      <c r="F6" s="38" t="str">
        <f>IF(ISBLANK(E6),"",":")</f>
        <v>:</v>
      </c>
      <c r="G6" s="39">
        <v>10</v>
      </c>
      <c r="H6" s="37">
        <v>8</v>
      </c>
      <c r="I6" s="38" t="str">
        <f t="shared" si="0"/>
        <v>:</v>
      </c>
      <c r="J6" s="39">
        <v>10</v>
      </c>
      <c r="K6" s="37">
        <v>10</v>
      </c>
      <c r="L6" s="38" t="str">
        <f t="shared" si="1"/>
        <v>:</v>
      </c>
      <c r="M6" s="40">
        <v>5</v>
      </c>
      <c r="N6" s="123"/>
      <c r="O6" s="125"/>
      <c r="P6" s="121"/>
      <c r="Q6" s="114"/>
      <c r="R6" s="119"/>
      <c r="S6" s="1">
        <f>SUM(E5:E6,H5:H6,K5:K6)</f>
        <v>52</v>
      </c>
      <c r="T6" s="1">
        <f>SUM(G5:G6,J5:J6,M5:M6)</f>
        <v>48</v>
      </c>
      <c r="U6" s="1">
        <f>S6-T6</f>
        <v>4</v>
      </c>
    </row>
    <row r="7" spans="1:18" ht="29.25" customHeight="1">
      <c r="A7" s="113" t="s">
        <v>48</v>
      </c>
      <c r="B7" s="5">
        <f>G4</f>
        <v>2</v>
      </c>
      <c r="C7" s="4" t="str">
        <f>F4</f>
        <v>:</v>
      </c>
      <c r="D7" s="6">
        <f>E4</f>
        <v>0</v>
      </c>
      <c r="E7" s="85" t="str">
        <f>B4</f>
        <v>AUSTIN
CUP
2018</v>
      </c>
      <c r="F7" s="86"/>
      <c r="G7" s="86"/>
      <c r="H7" s="5">
        <f>IF(H8&gt;J8,1,0)+IF(H9&gt;J9,1,0)</f>
        <v>0</v>
      </c>
      <c r="I7" s="4" t="str">
        <f t="shared" si="0"/>
        <v>:</v>
      </c>
      <c r="J7" s="6">
        <f>IF(H8&lt;J8,1,0)+IF(H9&lt;J9,1,0)</f>
        <v>2</v>
      </c>
      <c r="K7" s="5">
        <f>IF(K8&gt;M8,1,0)+IF(K9&gt;M9,1,0)</f>
        <v>2</v>
      </c>
      <c r="L7" s="4" t="str">
        <f t="shared" si="1"/>
        <v>:</v>
      </c>
      <c r="M7" s="6">
        <f>IF(K8&lt;M8,1,0)+IF(K9&lt;M9,1,0)</f>
        <v>0</v>
      </c>
      <c r="N7" s="91">
        <f>SUM(B7,H7,K7)</f>
        <v>4</v>
      </c>
      <c r="O7" s="41">
        <f>SUM(B7,H7,K7)</f>
        <v>4</v>
      </c>
      <c r="P7" s="42" t="s">
        <v>2</v>
      </c>
      <c r="Q7" s="43">
        <f>SUM(D7,J7,M7)</f>
        <v>2</v>
      </c>
      <c r="R7" s="124">
        <v>2</v>
      </c>
    </row>
    <row r="8" spans="1:18" ht="15.75" customHeight="1">
      <c r="A8" s="77"/>
      <c r="B8" s="33">
        <f>G5</f>
        <v>10</v>
      </c>
      <c r="C8" s="34" t="str">
        <f>F5</f>
        <v>:</v>
      </c>
      <c r="D8" s="35">
        <f>E5</f>
        <v>7</v>
      </c>
      <c r="E8" s="87"/>
      <c r="F8" s="88"/>
      <c r="G8" s="88"/>
      <c r="H8" s="33">
        <v>7</v>
      </c>
      <c r="I8" s="34" t="str">
        <f t="shared" si="0"/>
        <v>:</v>
      </c>
      <c r="J8" s="35">
        <v>10</v>
      </c>
      <c r="K8" s="33">
        <v>10</v>
      </c>
      <c r="L8" s="34" t="str">
        <f t="shared" si="1"/>
        <v>:</v>
      </c>
      <c r="M8" s="35">
        <v>4</v>
      </c>
      <c r="N8" s="92"/>
      <c r="O8" s="100">
        <f>SUM(B8:B9,H8:H9,K8:K9)</f>
        <v>55</v>
      </c>
      <c r="P8" s="120" t="s">
        <v>2</v>
      </c>
      <c r="Q8" s="104">
        <f>SUM(D8:D9,J8:J9,M8:M9)</f>
        <v>41</v>
      </c>
      <c r="R8" s="118"/>
    </row>
    <row r="9" spans="1:21" ht="23.25" customHeight="1">
      <c r="A9" s="78"/>
      <c r="B9" s="37">
        <f>G6</f>
        <v>10</v>
      </c>
      <c r="C9" s="38" t="str">
        <f>F6</f>
        <v>:</v>
      </c>
      <c r="D9" s="39">
        <f>E6</f>
        <v>7</v>
      </c>
      <c r="E9" s="89"/>
      <c r="F9" s="90"/>
      <c r="G9" s="90"/>
      <c r="H9" s="37">
        <v>8</v>
      </c>
      <c r="I9" s="38" t="str">
        <f t="shared" si="0"/>
        <v>:</v>
      </c>
      <c r="J9" s="39">
        <v>10</v>
      </c>
      <c r="K9" s="37">
        <v>10</v>
      </c>
      <c r="L9" s="38" t="str">
        <f t="shared" si="1"/>
        <v>:</v>
      </c>
      <c r="M9" s="40">
        <v>3</v>
      </c>
      <c r="N9" s="123"/>
      <c r="O9" s="125"/>
      <c r="P9" s="121"/>
      <c r="Q9" s="114"/>
      <c r="R9" s="119"/>
      <c r="S9" s="1">
        <f>SUM(B8:B9,H8:H9,K8:K9)</f>
        <v>55</v>
      </c>
      <c r="T9" s="1">
        <f>SUM(D8:D9,J8:J9,M8:M9)</f>
        <v>41</v>
      </c>
      <c r="U9" s="1">
        <f>S9-T9</f>
        <v>14</v>
      </c>
    </row>
    <row r="10" spans="1:18" ht="29.25" customHeight="1">
      <c r="A10" s="113" t="s">
        <v>49</v>
      </c>
      <c r="B10" s="5">
        <f>J4</f>
        <v>1</v>
      </c>
      <c r="C10" s="4" t="str">
        <f>I4</f>
        <v>:</v>
      </c>
      <c r="D10" s="6">
        <f>H4</f>
        <v>1</v>
      </c>
      <c r="E10" s="5">
        <f>J7</f>
        <v>2</v>
      </c>
      <c r="F10" s="4" t="str">
        <f>I7</f>
        <v>:</v>
      </c>
      <c r="G10" s="6">
        <f>H7</f>
        <v>0</v>
      </c>
      <c r="H10" s="85" t="str">
        <f>E7</f>
        <v>AUSTIN
CUP
2018</v>
      </c>
      <c r="I10" s="86"/>
      <c r="J10" s="86"/>
      <c r="K10" s="5">
        <f>IF(K11&gt;M11,1,0)+IF(K12&gt;M12,1,0)</f>
        <v>2</v>
      </c>
      <c r="L10" s="4" t="str">
        <f t="shared" si="1"/>
        <v>:</v>
      </c>
      <c r="M10" s="6">
        <f>IF(K11&lt;M11,1,0)+IF(K12&lt;M12,1,0)</f>
        <v>0</v>
      </c>
      <c r="N10" s="91">
        <f>SUM(B10,E10,K10)</f>
        <v>5</v>
      </c>
      <c r="O10" s="5">
        <f>SUM(B10,E10,K10)</f>
        <v>5</v>
      </c>
      <c r="P10" s="4" t="s">
        <v>2</v>
      </c>
      <c r="Q10" s="6">
        <f>SUM(D10,G10,M10)</f>
        <v>1</v>
      </c>
      <c r="R10" s="79">
        <v>1</v>
      </c>
    </row>
    <row r="11" spans="1:18" ht="15.75" customHeight="1">
      <c r="A11" s="77"/>
      <c r="B11" s="33">
        <f>J5</f>
        <v>8</v>
      </c>
      <c r="C11" s="34" t="str">
        <f>I5</f>
        <v>:</v>
      </c>
      <c r="D11" s="35">
        <f>H5</f>
        <v>10</v>
      </c>
      <c r="E11" s="33">
        <f>J8</f>
        <v>10</v>
      </c>
      <c r="F11" s="34" t="str">
        <f>I8</f>
        <v>:</v>
      </c>
      <c r="G11" s="35">
        <f>H8</f>
        <v>7</v>
      </c>
      <c r="H11" s="87"/>
      <c r="I11" s="88"/>
      <c r="J11" s="88"/>
      <c r="K11" s="33">
        <v>10</v>
      </c>
      <c r="L11" s="34" t="s">
        <v>2</v>
      </c>
      <c r="M11" s="35">
        <v>1</v>
      </c>
      <c r="N11" s="92"/>
      <c r="O11" s="100">
        <f>SUM(B11:B12,E11:E12,K11:K12)</f>
        <v>58</v>
      </c>
      <c r="P11" s="120" t="s">
        <v>2</v>
      </c>
      <c r="Q11" s="104">
        <f>SUM(D11:D12,G11:G12,M11:M12)</f>
        <v>38</v>
      </c>
      <c r="R11" s="80"/>
    </row>
    <row r="12" spans="1:18" ht="23.25" customHeight="1">
      <c r="A12" s="78"/>
      <c r="B12" s="37">
        <f>J6</f>
        <v>10</v>
      </c>
      <c r="C12" s="38" t="str">
        <f>I6</f>
        <v>:</v>
      </c>
      <c r="D12" s="39">
        <f>H6</f>
        <v>8</v>
      </c>
      <c r="E12" s="37">
        <f>J9</f>
        <v>10</v>
      </c>
      <c r="F12" s="38" t="str">
        <f>I9</f>
        <v>:</v>
      </c>
      <c r="G12" s="39">
        <f>H9</f>
        <v>8</v>
      </c>
      <c r="H12" s="89"/>
      <c r="I12" s="90"/>
      <c r="J12" s="90"/>
      <c r="K12" s="37">
        <v>10</v>
      </c>
      <c r="L12" s="38" t="str">
        <f t="shared" si="1"/>
        <v>:</v>
      </c>
      <c r="M12" s="39">
        <v>4</v>
      </c>
      <c r="N12" s="123"/>
      <c r="O12" s="125"/>
      <c r="P12" s="121"/>
      <c r="Q12" s="114"/>
      <c r="R12" s="130"/>
    </row>
    <row r="13" spans="1:18" ht="29.25" customHeight="1">
      <c r="A13" s="113" t="s">
        <v>27</v>
      </c>
      <c r="B13" s="5">
        <f>M4</f>
        <v>0</v>
      </c>
      <c r="C13" s="4" t="str">
        <f>L4</f>
        <v>:</v>
      </c>
      <c r="D13" s="6">
        <f>K4</f>
        <v>2</v>
      </c>
      <c r="E13" s="5">
        <f>M7</f>
        <v>0</v>
      </c>
      <c r="F13" s="4" t="str">
        <f>L7</f>
        <v>:</v>
      </c>
      <c r="G13" s="6">
        <f>K7</f>
        <v>2</v>
      </c>
      <c r="H13" s="5">
        <f>M10</f>
        <v>0</v>
      </c>
      <c r="I13" s="4" t="str">
        <f>L10</f>
        <v>:</v>
      </c>
      <c r="J13" s="6">
        <f>K10</f>
        <v>2</v>
      </c>
      <c r="K13" s="85" t="str">
        <f>H10</f>
        <v>AUSTIN
CUP
2018</v>
      </c>
      <c r="L13" s="86"/>
      <c r="M13" s="95"/>
      <c r="N13" s="91">
        <f>SUM(B13,E13,H13)</f>
        <v>0</v>
      </c>
      <c r="O13" s="5">
        <f>SUM(B13,E13,H13)</f>
        <v>0</v>
      </c>
      <c r="P13" s="4" t="s">
        <v>2</v>
      </c>
      <c r="Q13" s="6">
        <f>SUM(D13,G13,J13)</f>
        <v>6</v>
      </c>
      <c r="R13" s="79">
        <v>4</v>
      </c>
    </row>
    <row r="14" spans="1:18" ht="15.75" customHeight="1">
      <c r="A14" s="77"/>
      <c r="B14" s="33">
        <f>M5</f>
        <v>5</v>
      </c>
      <c r="C14" s="34" t="str">
        <f>L5</f>
        <v>:</v>
      </c>
      <c r="D14" s="35">
        <f>K5</f>
        <v>10</v>
      </c>
      <c r="E14" s="33">
        <f>M8</f>
        <v>4</v>
      </c>
      <c r="F14" s="34" t="str">
        <f>L8</f>
        <v>:</v>
      </c>
      <c r="G14" s="35">
        <f>K8</f>
        <v>10</v>
      </c>
      <c r="H14" s="33">
        <f>M11</f>
        <v>1</v>
      </c>
      <c r="I14" s="34" t="str">
        <f>L11</f>
        <v>:</v>
      </c>
      <c r="J14" s="35">
        <f>K11</f>
        <v>10</v>
      </c>
      <c r="K14" s="87"/>
      <c r="L14" s="88"/>
      <c r="M14" s="96"/>
      <c r="N14" s="92"/>
      <c r="O14" s="100">
        <f>SUM(B14:B15,E14:E15,H14:H15)</f>
        <v>22</v>
      </c>
      <c r="P14" s="102" t="s">
        <v>2</v>
      </c>
      <c r="Q14" s="104">
        <f>SUM(D14:D15,G14:G15,J14:J15)</f>
        <v>60</v>
      </c>
      <c r="R14" s="80"/>
    </row>
    <row r="15" spans="1:18" ht="23.25" customHeight="1" thickBot="1">
      <c r="A15" s="128"/>
      <c r="B15" s="44">
        <f>M6</f>
        <v>5</v>
      </c>
      <c r="C15" s="45" t="str">
        <f>L6</f>
        <v>:</v>
      </c>
      <c r="D15" s="46">
        <f>K6</f>
        <v>10</v>
      </c>
      <c r="E15" s="44">
        <f>M9</f>
        <v>3</v>
      </c>
      <c r="F15" s="45" t="str">
        <f>L9</f>
        <v>:</v>
      </c>
      <c r="G15" s="46">
        <f>K9</f>
        <v>10</v>
      </c>
      <c r="H15" s="44">
        <f>M12</f>
        <v>4</v>
      </c>
      <c r="I15" s="45" t="str">
        <f>L12</f>
        <v>:</v>
      </c>
      <c r="J15" s="46">
        <f>K12</f>
        <v>10</v>
      </c>
      <c r="K15" s="97"/>
      <c r="L15" s="98"/>
      <c r="M15" s="99"/>
      <c r="N15" s="93"/>
      <c r="O15" s="101"/>
      <c r="P15" s="103"/>
      <c r="Q15" s="105"/>
      <c r="R15" s="81"/>
    </row>
    <row r="16" spans="15:17" ht="12.75">
      <c r="O16" s="12">
        <f>SUM(O5,O8,O11,O14)</f>
        <v>187</v>
      </c>
      <c r="P16" s="12"/>
      <c r="Q16" s="12">
        <f>SUM(Q5,Q8,Q11,Q14)</f>
        <v>187</v>
      </c>
    </row>
    <row r="17" spans="1:1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34">
    <mergeCell ref="K13:M15"/>
    <mergeCell ref="R10:R12"/>
    <mergeCell ref="O14:O15"/>
    <mergeCell ref="P14:P15"/>
    <mergeCell ref="Q14:Q15"/>
    <mergeCell ref="N10:N12"/>
    <mergeCell ref="A1:R1"/>
    <mergeCell ref="O3:Q3"/>
    <mergeCell ref="A7:A9"/>
    <mergeCell ref="A13:A15"/>
    <mergeCell ref="R13:R15"/>
    <mergeCell ref="B3:D3"/>
    <mergeCell ref="B4:D6"/>
    <mergeCell ref="N13:N15"/>
    <mergeCell ref="A10:A12"/>
    <mergeCell ref="K3:M3"/>
    <mergeCell ref="H10:J12"/>
    <mergeCell ref="N7:N9"/>
    <mergeCell ref="A4:A6"/>
    <mergeCell ref="E7:G9"/>
    <mergeCell ref="E3:G3"/>
    <mergeCell ref="H3:J3"/>
    <mergeCell ref="R4:R6"/>
    <mergeCell ref="P8:P9"/>
    <mergeCell ref="Q8:Q9"/>
    <mergeCell ref="N4:N6"/>
    <mergeCell ref="R7:R9"/>
    <mergeCell ref="O8:O9"/>
    <mergeCell ref="O5:O6"/>
    <mergeCell ref="P5:P6"/>
    <mergeCell ref="Q5:Q6"/>
    <mergeCell ref="O11:O12"/>
    <mergeCell ref="P11:P12"/>
    <mergeCell ref="Q11:Q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3" width="3.375" style="1" bestFit="1" customWidth="1"/>
    <col min="24" max="16384" width="9.25390625" style="1" customWidth="1"/>
  </cols>
  <sheetData>
    <row r="1" spans="1:21" ht="23.25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ht="6.75" customHeight="1" thickBot="1"/>
    <row r="3" spans="1:21" ht="68.25" customHeight="1" thickBot="1">
      <c r="A3" s="2"/>
      <c r="B3" s="129" t="str">
        <f>A4</f>
        <v>TJ Spartak Čelákovice "A"</v>
      </c>
      <c r="C3" s="94"/>
      <c r="D3" s="116"/>
      <c r="E3" s="115" t="str">
        <f>A7</f>
        <v>TJ Sokol Holice</v>
      </c>
      <c r="F3" s="94"/>
      <c r="G3" s="116"/>
      <c r="H3" s="115" t="str">
        <f>A10</f>
        <v>SK LIAPOR WITTE Karlovy Vary "B"</v>
      </c>
      <c r="I3" s="94"/>
      <c r="J3" s="116"/>
      <c r="K3" s="126" t="str">
        <f>A13</f>
        <v>Tengo Salonta "A" (Rumunsko)</v>
      </c>
      <c r="L3" s="83"/>
      <c r="M3" s="84"/>
      <c r="N3" s="137" t="str">
        <f>A16</f>
        <v>Százhalombatta Futnet (Maďarsko)</v>
      </c>
      <c r="O3" s="137"/>
      <c r="P3" s="137"/>
      <c r="Q3" s="10" t="s">
        <v>0</v>
      </c>
      <c r="R3" s="110" t="s">
        <v>3</v>
      </c>
      <c r="S3" s="111"/>
      <c r="T3" s="112"/>
      <c r="U3" s="11" t="s">
        <v>1</v>
      </c>
    </row>
    <row r="4" spans="1:21" ht="24.75" customHeight="1">
      <c r="A4" s="76" t="s">
        <v>30</v>
      </c>
      <c r="B4" s="85" t="str">
        <f>C!B4:D6</f>
        <v>AUSTIN
CUP
2018</v>
      </c>
      <c r="C4" s="86"/>
      <c r="D4" s="86"/>
      <c r="E4" s="56">
        <f>IF(E5&gt;G5,1,0)+IF(E6&gt;G6,1,0)</f>
        <v>2</v>
      </c>
      <c r="F4" s="57" t="str">
        <f>IF(ISBLANK(E4),"",":")</f>
        <v>:</v>
      </c>
      <c r="G4" s="58">
        <f>IF(E5&lt;G5,1,0)+IF(E6&lt;G6,1,0)</f>
        <v>0</v>
      </c>
      <c r="H4" s="56">
        <f>IF(H5&gt;J5,1,0)+IF(H6&gt;J6,1,0)</f>
        <v>1</v>
      </c>
      <c r="I4" s="57" t="str">
        <f aca="true" t="shared" si="0" ref="I4:I9">IF(ISBLANK(H4),"",":")</f>
        <v>:</v>
      </c>
      <c r="J4" s="58">
        <f>IF(H5&lt;J5,1,0)+IF(H6&lt;J6,1,0)</f>
        <v>1</v>
      </c>
      <c r="K4" s="56">
        <f>IF(K5&gt;M5,1,0)+IF(K6&gt;M6,1,0)</f>
        <v>2</v>
      </c>
      <c r="L4" s="57" t="str">
        <f aca="true" t="shared" si="1" ref="L4:L12">IF(ISBLANK(K4),"",":")</f>
        <v>:</v>
      </c>
      <c r="M4" s="58">
        <f>IF(K5&lt;M5,1,0)+IF(K6&lt;M6,1,0)</f>
        <v>0</v>
      </c>
      <c r="N4" s="56">
        <f>IF(N5&gt;P5,1,0)+IF(N6&gt;P6,1,0)</f>
        <v>2</v>
      </c>
      <c r="O4" s="9" t="str">
        <f aca="true" t="shared" si="2" ref="O4:O15">IF(ISBLANK(N4),"",":")</f>
        <v>:</v>
      </c>
      <c r="P4" s="7">
        <f>IF(N5&lt;P5,1,0)+IF(N6&lt;P6,1,0)</f>
        <v>0</v>
      </c>
      <c r="Q4" s="122">
        <f>SUM(E4,H4,K4,N4)</f>
        <v>7</v>
      </c>
      <c r="R4" s="30">
        <f>SUM(E4,H4,K4,N4)</f>
        <v>7</v>
      </c>
      <c r="S4" s="31" t="s">
        <v>2</v>
      </c>
      <c r="T4" s="32">
        <f>SUM(G4,J4,M4,P4)</f>
        <v>1</v>
      </c>
      <c r="U4" s="117">
        <v>1</v>
      </c>
    </row>
    <row r="5" spans="1:21" ht="15.75" customHeight="1">
      <c r="A5" s="77"/>
      <c r="B5" s="87"/>
      <c r="C5" s="88"/>
      <c r="D5" s="88"/>
      <c r="E5" s="33">
        <v>10</v>
      </c>
      <c r="F5" s="34" t="str">
        <f>IF(ISBLANK(E5),"",":")</f>
        <v>:</v>
      </c>
      <c r="G5" s="35">
        <v>7</v>
      </c>
      <c r="H5" s="33">
        <v>10</v>
      </c>
      <c r="I5" s="34" t="str">
        <f t="shared" si="0"/>
        <v>:</v>
      </c>
      <c r="J5" s="35">
        <v>7</v>
      </c>
      <c r="K5" s="33">
        <v>10</v>
      </c>
      <c r="L5" s="34" t="str">
        <f t="shared" si="1"/>
        <v>:</v>
      </c>
      <c r="M5" s="35">
        <v>4</v>
      </c>
      <c r="N5" s="33">
        <v>10</v>
      </c>
      <c r="O5" s="34" t="str">
        <f t="shared" si="2"/>
        <v>:</v>
      </c>
      <c r="P5" s="36">
        <v>9</v>
      </c>
      <c r="Q5" s="92"/>
      <c r="R5" s="100">
        <f>SUM(E5:E6,H5:H6,K5:K6,N5:N6)</f>
        <v>78</v>
      </c>
      <c r="S5" s="120" t="s">
        <v>2</v>
      </c>
      <c r="T5" s="104">
        <f>SUM(G5:G6,J5:J6,M5:M6,P5:P6)</f>
        <v>54</v>
      </c>
      <c r="U5" s="118"/>
    </row>
    <row r="6" spans="1:21" ht="20.25" customHeight="1" thickBot="1">
      <c r="A6" s="78"/>
      <c r="B6" s="89"/>
      <c r="C6" s="90"/>
      <c r="D6" s="90"/>
      <c r="E6" s="37">
        <v>10</v>
      </c>
      <c r="F6" s="38" t="str">
        <f>IF(ISBLANK(E6),"",":")</f>
        <v>:</v>
      </c>
      <c r="G6" s="39">
        <v>6</v>
      </c>
      <c r="H6" s="37">
        <v>8</v>
      </c>
      <c r="I6" s="38" t="str">
        <f t="shared" si="0"/>
        <v>:</v>
      </c>
      <c r="J6" s="39">
        <v>10</v>
      </c>
      <c r="K6" s="37">
        <v>10</v>
      </c>
      <c r="L6" s="38" t="str">
        <f t="shared" si="1"/>
        <v>:</v>
      </c>
      <c r="M6" s="39">
        <v>5</v>
      </c>
      <c r="N6" s="37">
        <v>10</v>
      </c>
      <c r="O6" s="38" t="str">
        <f t="shared" si="2"/>
        <v>:</v>
      </c>
      <c r="P6" s="40">
        <v>6</v>
      </c>
      <c r="Q6" s="123"/>
      <c r="R6" s="125"/>
      <c r="S6" s="121"/>
      <c r="T6" s="114"/>
      <c r="U6" s="119"/>
    </row>
    <row r="7" spans="1:21" ht="24.75" customHeight="1">
      <c r="A7" s="76" t="s">
        <v>50</v>
      </c>
      <c r="B7" s="5">
        <f>G4</f>
        <v>0</v>
      </c>
      <c r="C7" s="4" t="str">
        <f>F4</f>
        <v>:</v>
      </c>
      <c r="D7" s="6">
        <f>E4</f>
        <v>2</v>
      </c>
      <c r="E7" s="85" t="str">
        <f>B4</f>
        <v>AUSTIN
CUP
2018</v>
      </c>
      <c r="F7" s="86"/>
      <c r="G7" s="86"/>
      <c r="H7" s="59">
        <f>IF(H8&gt;J8,1,0)+IF(H9&gt;J9,1,0)</f>
        <v>1</v>
      </c>
      <c r="I7" s="60" t="str">
        <f t="shared" si="0"/>
        <v>:</v>
      </c>
      <c r="J7" s="61">
        <f>IF(H8&lt;J8,1,0)+IF(H9&lt;J9,1,0)</f>
        <v>1</v>
      </c>
      <c r="K7" s="59">
        <f>IF(K8&gt;M8,1,0)+IF(K9&gt;M9,1,0)</f>
        <v>2</v>
      </c>
      <c r="L7" s="60" t="str">
        <f t="shared" si="1"/>
        <v>:</v>
      </c>
      <c r="M7" s="61">
        <f>IF(K8&lt;M8,1,0)+IF(K9&lt;M9,1,0)</f>
        <v>0</v>
      </c>
      <c r="N7" s="59">
        <f>IF(N8&gt;P8,1,0)+IF(N9&gt;P9,1,0)</f>
        <v>2</v>
      </c>
      <c r="O7" s="60" t="str">
        <f t="shared" si="2"/>
        <v>:</v>
      </c>
      <c r="P7" s="61">
        <f>IF(N8&lt;P8,1,0)+IF(N9&lt;P9,1,0)</f>
        <v>0</v>
      </c>
      <c r="Q7" s="91">
        <f>SUM(B7,H7,K7,N7)</f>
        <v>5</v>
      </c>
      <c r="R7" s="41">
        <f>SUM(B7,H7,K7,N7)</f>
        <v>5</v>
      </c>
      <c r="S7" s="42" t="s">
        <v>2</v>
      </c>
      <c r="T7" s="43">
        <f>SUM(D7,J7,M7,P7)</f>
        <v>3</v>
      </c>
      <c r="U7" s="124">
        <v>3</v>
      </c>
    </row>
    <row r="8" spans="1:21" ht="15.75" customHeight="1">
      <c r="A8" s="77"/>
      <c r="B8" s="33">
        <f>G5</f>
        <v>7</v>
      </c>
      <c r="C8" s="34" t="str">
        <f>F5</f>
        <v>:</v>
      </c>
      <c r="D8" s="35">
        <f>E5</f>
        <v>10</v>
      </c>
      <c r="E8" s="87"/>
      <c r="F8" s="88"/>
      <c r="G8" s="88"/>
      <c r="H8" s="62">
        <v>10</v>
      </c>
      <c r="I8" s="63" t="str">
        <f t="shared" si="0"/>
        <v>:</v>
      </c>
      <c r="J8" s="64">
        <v>9</v>
      </c>
      <c r="K8" s="62">
        <v>10</v>
      </c>
      <c r="L8" s="63" t="str">
        <f t="shared" si="1"/>
        <v>:</v>
      </c>
      <c r="M8" s="64">
        <v>7</v>
      </c>
      <c r="N8" s="62">
        <v>10</v>
      </c>
      <c r="O8" s="63" t="str">
        <f t="shared" si="2"/>
        <v>:</v>
      </c>
      <c r="P8" s="64">
        <v>8</v>
      </c>
      <c r="Q8" s="92"/>
      <c r="R8" s="100">
        <f>SUM(B8:B9,H8:H9,K8:K9,N8:N9)</f>
        <v>71</v>
      </c>
      <c r="S8" s="120" t="s">
        <v>2</v>
      </c>
      <c r="T8" s="104">
        <f>SUM(D8:D9,J8:J9,M8:M9,P8:P9)</f>
        <v>63</v>
      </c>
      <c r="U8" s="118"/>
    </row>
    <row r="9" spans="1:21" ht="20.25" customHeight="1">
      <c r="A9" s="78"/>
      <c r="B9" s="37">
        <f>G6</f>
        <v>6</v>
      </c>
      <c r="C9" s="38" t="str">
        <f>F6</f>
        <v>:</v>
      </c>
      <c r="D9" s="39">
        <f>E6</f>
        <v>10</v>
      </c>
      <c r="E9" s="89"/>
      <c r="F9" s="90"/>
      <c r="G9" s="90"/>
      <c r="H9" s="37">
        <v>8</v>
      </c>
      <c r="I9" s="38" t="str">
        <f t="shared" si="0"/>
        <v>:</v>
      </c>
      <c r="J9" s="39">
        <v>10</v>
      </c>
      <c r="K9" s="37">
        <v>10</v>
      </c>
      <c r="L9" s="38" t="str">
        <f t="shared" si="1"/>
        <v>:</v>
      </c>
      <c r="M9" s="39">
        <v>4</v>
      </c>
      <c r="N9" s="37">
        <v>10</v>
      </c>
      <c r="O9" s="38" t="str">
        <f t="shared" si="2"/>
        <v>:</v>
      </c>
      <c r="P9" s="40">
        <v>5</v>
      </c>
      <c r="Q9" s="123"/>
      <c r="R9" s="125"/>
      <c r="S9" s="121"/>
      <c r="T9" s="114"/>
      <c r="U9" s="119"/>
    </row>
    <row r="10" spans="1:21" ht="24.75" customHeight="1">
      <c r="A10" s="113" t="s">
        <v>32</v>
      </c>
      <c r="B10" s="5">
        <f>J4</f>
        <v>1</v>
      </c>
      <c r="C10" s="4" t="str">
        <f>I4</f>
        <v>:</v>
      </c>
      <c r="D10" s="6">
        <f>H4</f>
        <v>1</v>
      </c>
      <c r="E10" s="5">
        <f>J7</f>
        <v>1</v>
      </c>
      <c r="F10" s="4" t="str">
        <f>I7</f>
        <v>:</v>
      </c>
      <c r="G10" s="6">
        <f>H7</f>
        <v>1</v>
      </c>
      <c r="H10" s="85" t="str">
        <f>E7</f>
        <v>AUSTIN
CUP
2018</v>
      </c>
      <c r="I10" s="86"/>
      <c r="J10" s="86"/>
      <c r="K10" s="59">
        <f>IF(K11&gt;M11,1,0)+IF(K12&gt;M12,1,0)</f>
        <v>2</v>
      </c>
      <c r="L10" s="60" t="str">
        <f t="shared" si="1"/>
        <v>:</v>
      </c>
      <c r="M10" s="61">
        <f>IF(K11&lt;M11,1,0)+IF(K12&lt;M12,1,0)</f>
        <v>0</v>
      </c>
      <c r="N10" s="59">
        <f>IF(N11&gt;P11,1,0)+IF(N12&gt;P12,1,0)</f>
        <v>2</v>
      </c>
      <c r="O10" s="60" t="str">
        <f t="shared" si="2"/>
        <v>:</v>
      </c>
      <c r="P10" s="61">
        <f>IF(N11&lt;P11,1,0)+IF(N12&lt;P12,1,0)</f>
        <v>0</v>
      </c>
      <c r="Q10" s="91">
        <f>SUM(B10,E10,K10,N10)</f>
        <v>6</v>
      </c>
      <c r="R10" s="5">
        <f>SUM(B10,E10,K10,N10)</f>
        <v>6</v>
      </c>
      <c r="S10" s="4" t="s">
        <v>2</v>
      </c>
      <c r="T10" s="6">
        <f>SUM(D10,G10,M10,P10)</f>
        <v>2</v>
      </c>
      <c r="U10" s="79">
        <v>2</v>
      </c>
    </row>
    <row r="11" spans="1:21" ht="15.75" customHeight="1">
      <c r="A11" s="77"/>
      <c r="B11" s="33">
        <f>J5</f>
        <v>7</v>
      </c>
      <c r="C11" s="34" t="str">
        <f>I5</f>
        <v>:</v>
      </c>
      <c r="D11" s="35">
        <f>H5</f>
        <v>10</v>
      </c>
      <c r="E11" s="33">
        <f>J8</f>
        <v>9</v>
      </c>
      <c r="F11" s="34" t="str">
        <f>I8</f>
        <v>:</v>
      </c>
      <c r="G11" s="35">
        <f>H8</f>
        <v>10</v>
      </c>
      <c r="H11" s="87"/>
      <c r="I11" s="88"/>
      <c r="J11" s="88"/>
      <c r="K11" s="33">
        <v>10</v>
      </c>
      <c r="L11" s="34" t="str">
        <f t="shared" si="1"/>
        <v>:</v>
      </c>
      <c r="M11" s="35">
        <v>4</v>
      </c>
      <c r="N11" s="33">
        <v>10</v>
      </c>
      <c r="O11" s="34" t="str">
        <f t="shared" si="2"/>
        <v>:</v>
      </c>
      <c r="P11" s="35">
        <v>3</v>
      </c>
      <c r="Q11" s="92"/>
      <c r="R11" s="100">
        <f>SUM(B11:B12,E11:E12,K11:K12,N11:N12)</f>
        <v>76</v>
      </c>
      <c r="S11" s="120" t="s">
        <v>2</v>
      </c>
      <c r="T11" s="104">
        <f>SUM(D11:D12,G11:G12,M11:M12,P11:P12)</f>
        <v>51</v>
      </c>
      <c r="U11" s="80"/>
    </row>
    <row r="12" spans="1:21" ht="20.25" customHeight="1">
      <c r="A12" s="78"/>
      <c r="B12" s="37">
        <f>J6</f>
        <v>10</v>
      </c>
      <c r="C12" s="38" t="str">
        <f>I6</f>
        <v>:</v>
      </c>
      <c r="D12" s="39">
        <f>H6</f>
        <v>8</v>
      </c>
      <c r="E12" s="37">
        <f>J9</f>
        <v>10</v>
      </c>
      <c r="F12" s="38" t="str">
        <f>I9</f>
        <v>:</v>
      </c>
      <c r="G12" s="39">
        <f>H9</f>
        <v>8</v>
      </c>
      <c r="H12" s="89"/>
      <c r="I12" s="90"/>
      <c r="J12" s="90"/>
      <c r="K12" s="37">
        <v>10</v>
      </c>
      <c r="L12" s="38" t="str">
        <f t="shared" si="1"/>
        <v>:</v>
      </c>
      <c r="M12" s="39">
        <v>4</v>
      </c>
      <c r="N12" s="37">
        <v>10</v>
      </c>
      <c r="O12" s="38" t="str">
        <f t="shared" si="2"/>
        <v>:</v>
      </c>
      <c r="P12" s="39">
        <v>4</v>
      </c>
      <c r="Q12" s="123"/>
      <c r="R12" s="125"/>
      <c r="S12" s="121"/>
      <c r="T12" s="114"/>
      <c r="U12" s="130"/>
    </row>
    <row r="13" spans="1:21" ht="24.75" customHeight="1">
      <c r="A13" s="106" t="s">
        <v>51</v>
      </c>
      <c r="B13" s="68">
        <f>M4</f>
        <v>0</v>
      </c>
      <c r="C13" s="69" t="str">
        <f>L4</f>
        <v>:</v>
      </c>
      <c r="D13" s="70">
        <f>K4</f>
        <v>2</v>
      </c>
      <c r="E13" s="68">
        <f>M7</f>
        <v>0</v>
      </c>
      <c r="F13" s="69" t="str">
        <f>L7</f>
        <v>:</v>
      </c>
      <c r="G13" s="70">
        <f>K7</f>
        <v>2</v>
      </c>
      <c r="H13" s="5">
        <f>M10</f>
        <v>0</v>
      </c>
      <c r="I13" s="4" t="str">
        <f>L10</f>
        <v>:</v>
      </c>
      <c r="J13" s="6">
        <f>K10</f>
        <v>2</v>
      </c>
      <c r="K13" s="85" t="str">
        <f>H10</f>
        <v>AUSTIN
CUP
2018</v>
      </c>
      <c r="L13" s="86"/>
      <c r="M13" s="86"/>
      <c r="N13" s="59">
        <f>IF(N14&gt;P14,1,0)+IF(N15&gt;P15,1,0)</f>
        <v>1</v>
      </c>
      <c r="O13" s="4" t="str">
        <f t="shared" si="2"/>
        <v>:</v>
      </c>
      <c r="P13" s="6">
        <f>IF(N14&lt;P14,1,0)+IF(N15&lt;P15,1,0)</f>
        <v>1</v>
      </c>
      <c r="Q13" s="91">
        <f>SUM(B13,E13,H13,N13)</f>
        <v>1</v>
      </c>
      <c r="R13" s="5">
        <f>SUM(B13,E13,H13,N13)</f>
        <v>1</v>
      </c>
      <c r="S13" s="4" t="s">
        <v>2</v>
      </c>
      <c r="T13" s="6">
        <f>SUM(D13,G13,J13,P13)</f>
        <v>7</v>
      </c>
      <c r="U13" s="79">
        <v>4</v>
      </c>
    </row>
    <row r="14" spans="1:21" ht="15.75" customHeight="1">
      <c r="A14" s="107"/>
      <c r="B14" s="33">
        <f>M5</f>
        <v>4</v>
      </c>
      <c r="C14" s="34" t="str">
        <f>L5</f>
        <v>:</v>
      </c>
      <c r="D14" s="35">
        <f>K5</f>
        <v>10</v>
      </c>
      <c r="E14" s="33">
        <f>M8</f>
        <v>7</v>
      </c>
      <c r="F14" s="34" t="str">
        <f>L8</f>
        <v>:</v>
      </c>
      <c r="G14" s="35">
        <f>K8</f>
        <v>10</v>
      </c>
      <c r="H14" s="33">
        <f>M11</f>
        <v>4</v>
      </c>
      <c r="I14" s="34" t="str">
        <f>L11</f>
        <v>:</v>
      </c>
      <c r="J14" s="35">
        <f>K11</f>
        <v>10</v>
      </c>
      <c r="K14" s="87"/>
      <c r="L14" s="88"/>
      <c r="M14" s="88"/>
      <c r="N14" s="33">
        <v>10</v>
      </c>
      <c r="O14" s="34" t="str">
        <f t="shared" si="2"/>
        <v>:</v>
      </c>
      <c r="P14" s="35">
        <v>7</v>
      </c>
      <c r="Q14" s="92"/>
      <c r="R14" s="100">
        <f>SUM(B14:B15,E14:E15,H14:H15,N14:N15)</f>
        <v>47</v>
      </c>
      <c r="S14" s="102" t="s">
        <v>2</v>
      </c>
      <c r="T14" s="104">
        <f>SUM(D14:D15,G14:G15,J14:J15,P14:P15)</f>
        <v>77</v>
      </c>
      <c r="U14" s="80"/>
    </row>
    <row r="15" spans="1:22" ht="20.25" customHeight="1">
      <c r="A15" s="127"/>
      <c r="B15" s="71">
        <f>M6</f>
        <v>5</v>
      </c>
      <c r="C15" s="38" t="str">
        <f>L6</f>
        <v>:</v>
      </c>
      <c r="D15" s="39">
        <f>K6</f>
        <v>10</v>
      </c>
      <c r="E15" s="37">
        <f>M9</f>
        <v>4</v>
      </c>
      <c r="F15" s="38" t="str">
        <f>L9</f>
        <v>:</v>
      </c>
      <c r="G15" s="39">
        <f>K9</f>
        <v>10</v>
      </c>
      <c r="H15" s="37">
        <f>M12</f>
        <v>4</v>
      </c>
      <c r="I15" s="38" t="str">
        <f>L12</f>
        <v>:</v>
      </c>
      <c r="J15" s="39">
        <f>K12</f>
        <v>10</v>
      </c>
      <c r="K15" s="89"/>
      <c r="L15" s="90"/>
      <c r="M15" s="90"/>
      <c r="N15" s="37">
        <v>9</v>
      </c>
      <c r="O15" s="38" t="str">
        <f t="shared" si="2"/>
        <v>:</v>
      </c>
      <c r="P15" s="39">
        <v>10</v>
      </c>
      <c r="Q15" s="123"/>
      <c r="R15" s="131"/>
      <c r="S15" s="132"/>
      <c r="T15" s="133"/>
      <c r="U15" s="130"/>
      <c r="V15" s="1">
        <f>N14+N15-P14-P15</f>
        <v>2</v>
      </c>
    </row>
    <row r="16" spans="1:21" ht="24.75" customHeight="1">
      <c r="A16" s="134" t="s">
        <v>52</v>
      </c>
      <c r="B16" s="68">
        <f>P4</f>
        <v>0</v>
      </c>
      <c r="C16" s="69" t="str">
        <f>O4</f>
        <v>:</v>
      </c>
      <c r="D16" s="70">
        <f>N4</f>
        <v>2</v>
      </c>
      <c r="E16" s="68">
        <f>P7</f>
        <v>0</v>
      </c>
      <c r="F16" s="69" t="str">
        <f>O7</f>
        <v>:</v>
      </c>
      <c r="G16" s="70">
        <f>N7</f>
        <v>2</v>
      </c>
      <c r="H16" s="68">
        <f>P10</f>
        <v>0</v>
      </c>
      <c r="I16" s="69" t="str">
        <f>O10</f>
        <v>:</v>
      </c>
      <c r="J16" s="70">
        <f>N10</f>
        <v>2</v>
      </c>
      <c r="K16" s="5">
        <f>P13</f>
        <v>1</v>
      </c>
      <c r="L16" s="4" t="str">
        <f>O13</f>
        <v>:</v>
      </c>
      <c r="M16" s="6">
        <f>N13</f>
        <v>1</v>
      </c>
      <c r="N16" s="85" t="str">
        <f>K13</f>
        <v>AUSTIN
CUP
2018</v>
      </c>
      <c r="O16" s="86"/>
      <c r="P16" s="95"/>
      <c r="Q16" s="92">
        <f>SUM(B16,E16,H16,K16)</f>
        <v>1</v>
      </c>
      <c r="R16" s="68">
        <f>SUM(B16,E16,H16,K16)</f>
        <v>1</v>
      </c>
      <c r="S16" s="69" t="s">
        <v>2</v>
      </c>
      <c r="T16" s="70">
        <f>SUM(D16,G16,J16,M16)</f>
        <v>7</v>
      </c>
      <c r="U16" s="80">
        <v>5</v>
      </c>
    </row>
    <row r="17" spans="1:21" ht="15.75" customHeight="1">
      <c r="A17" s="135"/>
      <c r="B17" s="33">
        <f>P5</f>
        <v>9</v>
      </c>
      <c r="C17" s="34" t="str">
        <f>O5</f>
        <v>:</v>
      </c>
      <c r="D17" s="35">
        <f>N5</f>
        <v>10</v>
      </c>
      <c r="E17" s="33">
        <f>P8</f>
        <v>8</v>
      </c>
      <c r="F17" s="34" t="str">
        <f>O8</f>
        <v>:</v>
      </c>
      <c r="G17" s="35">
        <f>N8</f>
        <v>10</v>
      </c>
      <c r="H17" s="33">
        <f>P11</f>
        <v>3</v>
      </c>
      <c r="I17" s="34" t="str">
        <f>O11</f>
        <v>:</v>
      </c>
      <c r="J17" s="35">
        <f>N11</f>
        <v>10</v>
      </c>
      <c r="K17" s="33">
        <f>P14</f>
        <v>7</v>
      </c>
      <c r="L17" s="34" t="str">
        <f>O14</f>
        <v>:</v>
      </c>
      <c r="M17" s="35">
        <f>N14</f>
        <v>10</v>
      </c>
      <c r="N17" s="87"/>
      <c r="O17" s="88"/>
      <c r="P17" s="96"/>
      <c r="Q17" s="92"/>
      <c r="R17" s="100">
        <f>SUM(B17:B18,E17:E18,H17:H18,K17:K18)</f>
        <v>52</v>
      </c>
      <c r="S17" s="102" t="s">
        <v>2</v>
      </c>
      <c r="T17" s="104">
        <f>SUM(D17:D18,G17:G18,J17:J18,M17:M18)</f>
        <v>79</v>
      </c>
      <c r="U17" s="80"/>
    </row>
    <row r="18" spans="1:22" ht="20.25" customHeight="1" thickBot="1">
      <c r="A18" s="136"/>
      <c r="B18" s="44">
        <f>P6</f>
        <v>6</v>
      </c>
      <c r="C18" s="45" t="str">
        <f>O6</f>
        <v>:</v>
      </c>
      <c r="D18" s="46">
        <f>N6</f>
        <v>10</v>
      </c>
      <c r="E18" s="44">
        <f>P9</f>
        <v>5</v>
      </c>
      <c r="F18" s="45" t="str">
        <f>O9</f>
        <v>:</v>
      </c>
      <c r="G18" s="46">
        <f>N9</f>
        <v>10</v>
      </c>
      <c r="H18" s="44">
        <f>P12</f>
        <v>4</v>
      </c>
      <c r="I18" s="45" t="str">
        <f>O12</f>
        <v>:</v>
      </c>
      <c r="J18" s="46">
        <f>N12</f>
        <v>10</v>
      </c>
      <c r="K18" s="44">
        <f>P15</f>
        <v>10</v>
      </c>
      <c r="L18" s="45" t="str">
        <f>O15</f>
        <v>:</v>
      </c>
      <c r="M18" s="46">
        <f>N15</f>
        <v>9</v>
      </c>
      <c r="N18" s="97"/>
      <c r="O18" s="98"/>
      <c r="P18" s="99"/>
      <c r="Q18" s="93"/>
      <c r="R18" s="101"/>
      <c r="S18" s="103"/>
      <c r="T18" s="105"/>
      <c r="U18" s="81"/>
      <c r="V18" s="1">
        <f>K17+K18-M17-M18</f>
        <v>-2</v>
      </c>
    </row>
    <row r="19" spans="18:20" ht="12.75" customHeight="1">
      <c r="R19" s="12">
        <f>SUM(R5,R8,R11,R14,R17)</f>
        <v>324</v>
      </c>
      <c r="S19" s="12"/>
      <c r="T19" s="12">
        <f>SUM(T5,T8,T11,T14,T17)</f>
        <v>324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42">
    <mergeCell ref="S5:S6"/>
    <mergeCell ref="T5:T6"/>
    <mergeCell ref="R11:R12"/>
    <mergeCell ref="S11:S12"/>
    <mergeCell ref="T11:T12"/>
    <mergeCell ref="E3:G3"/>
    <mergeCell ref="H3:J3"/>
    <mergeCell ref="U4:U6"/>
    <mergeCell ref="S8:S9"/>
    <mergeCell ref="T8:T9"/>
    <mergeCell ref="Q4:Q6"/>
    <mergeCell ref="U7:U9"/>
    <mergeCell ref="R8:R9"/>
    <mergeCell ref="R5:R6"/>
    <mergeCell ref="K3:M3"/>
    <mergeCell ref="H10:J12"/>
    <mergeCell ref="Q7:Q9"/>
    <mergeCell ref="A4:A6"/>
    <mergeCell ref="E7:G9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N16:P18"/>
    <mergeCell ref="U10:U12"/>
    <mergeCell ref="R17:R18"/>
    <mergeCell ref="S17:S18"/>
    <mergeCell ref="T17:T18"/>
    <mergeCell ref="Q10:Q12"/>
    <mergeCell ref="A13:A15"/>
    <mergeCell ref="Q13:Q15"/>
    <mergeCell ref="U13:U15"/>
    <mergeCell ref="R14:R15"/>
    <mergeCell ref="S14:S15"/>
    <mergeCell ref="T14:T15"/>
    <mergeCell ref="K13:M1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A1" sqref="A1:U1"/>
    </sheetView>
  </sheetViews>
  <sheetFormatPr defaultColWidth="9.00390625" defaultRowHeight="12.75"/>
  <cols>
    <col min="1" max="1" width="13.00390625" style="1" customWidth="1"/>
    <col min="2" max="2" width="5.125" style="1" customWidth="1"/>
    <col min="3" max="3" width="1.625" style="1" customWidth="1"/>
    <col min="4" max="5" width="5.125" style="1" customWidth="1"/>
    <col min="6" max="6" width="1.625" style="1" customWidth="1"/>
    <col min="7" max="8" width="5.125" style="1" customWidth="1"/>
    <col min="9" max="9" width="1.625" style="1" customWidth="1"/>
    <col min="10" max="11" width="5.125" style="1" customWidth="1"/>
    <col min="12" max="12" width="1.625" style="1" customWidth="1"/>
    <col min="13" max="14" width="5.125" style="1" customWidth="1"/>
    <col min="15" max="15" width="1.625" style="1" customWidth="1"/>
    <col min="16" max="16" width="5.125" style="1" customWidth="1"/>
    <col min="17" max="17" width="7.125" style="1" customWidth="1"/>
    <col min="18" max="18" width="4.625" style="1" bestFit="1" customWidth="1"/>
    <col min="19" max="19" width="1.625" style="1" customWidth="1"/>
    <col min="20" max="20" width="4.375" style="1" customWidth="1"/>
    <col min="21" max="21" width="7.125" style="1" customWidth="1"/>
    <col min="22" max="22" width="4.625" style="1" bestFit="1" customWidth="1"/>
    <col min="23" max="23" width="3.375" style="1" bestFit="1" customWidth="1"/>
    <col min="24" max="16384" width="9.25390625" style="1" customWidth="1"/>
  </cols>
  <sheetData>
    <row r="1" spans="1:21" ht="23.25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ht="6.75" customHeight="1" thickBot="1"/>
    <row r="3" spans="1:21" ht="68.25" customHeight="1" thickBot="1">
      <c r="A3" s="2"/>
      <c r="B3" s="129" t="str">
        <f>A4</f>
        <v>SK LIAPOR WITTE Karlovy Vary "A"</v>
      </c>
      <c r="C3" s="94"/>
      <c r="D3" s="116"/>
      <c r="E3" s="115" t="str">
        <f>A7</f>
        <v>SK Šacung Benešov</v>
      </c>
      <c r="F3" s="94"/>
      <c r="G3" s="116"/>
      <c r="H3" s="115" t="str">
        <f>A10</f>
        <v>TJ AVIA Čakovice
"B"</v>
      </c>
      <c r="I3" s="94"/>
      <c r="J3" s="116"/>
      <c r="K3" s="126" t="str">
        <f>A13</f>
        <v>Victory Cluj-Napoca (Rumunsko)</v>
      </c>
      <c r="L3" s="83"/>
      <c r="M3" s="84"/>
      <c r="N3" s="138" t="str">
        <f>A16</f>
        <v>TJ Spartak Čelákovice "C"</v>
      </c>
      <c r="O3" s="138"/>
      <c r="P3" s="138"/>
      <c r="Q3" s="10" t="s">
        <v>0</v>
      </c>
      <c r="R3" s="110" t="s">
        <v>3</v>
      </c>
      <c r="S3" s="111"/>
      <c r="T3" s="112"/>
      <c r="U3" s="11" t="s">
        <v>1</v>
      </c>
    </row>
    <row r="4" spans="1:21" ht="24.75" customHeight="1">
      <c r="A4" s="76" t="s">
        <v>25</v>
      </c>
      <c r="B4" s="85" t="str">
        <f>D!B4</f>
        <v>AUSTIN
CUP
2018</v>
      </c>
      <c r="C4" s="86"/>
      <c r="D4" s="86"/>
      <c r="E4" s="56">
        <f>IF(E5&gt;G5,1,0)+IF(E6&gt;G6,1,0)</f>
        <v>2</v>
      </c>
      <c r="F4" s="57" t="str">
        <f>IF(ISBLANK(E4),"",":")</f>
        <v>:</v>
      </c>
      <c r="G4" s="58">
        <f>IF(E5&lt;G5,1,0)+IF(E6&lt;G6,1,0)</f>
        <v>0</v>
      </c>
      <c r="H4" s="56">
        <f>IF(H5&gt;J5,1,0)+IF(H6&gt;J6,1,0)</f>
        <v>2</v>
      </c>
      <c r="I4" s="57" t="str">
        <f aca="true" t="shared" si="0" ref="I4:I9">IF(ISBLANK(H4),"",":")</f>
        <v>:</v>
      </c>
      <c r="J4" s="58">
        <f>IF(H5&lt;J5,1,0)+IF(H6&lt;J6,1,0)</f>
        <v>0</v>
      </c>
      <c r="K4" s="56">
        <f>IF(K5&gt;M5,1,0)+IF(K6&gt;M6,1,0)</f>
        <v>2</v>
      </c>
      <c r="L4" s="57" t="str">
        <f aca="true" t="shared" si="1" ref="L4:L12">IF(ISBLANK(K4),"",":")</f>
        <v>:</v>
      </c>
      <c r="M4" s="58">
        <f>IF(K5&lt;M5,1,0)+IF(K6&lt;M6,1,0)</f>
        <v>0</v>
      </c>
      <c r="N4" s="56">
        <f>IF(N5&gt;P5,1,0)+IF(N6&gt;P6,1,0)</f>
        <v>2</v>
      </c>
      <c r="O4" s="9" t="str">
        <f aca="true" t="shared" si="2" ref="O4:O15">IF(ISBLANK(N4),"",":")</f>
        <v>:</v>
      </c>
      <c r="P4" s="7">
        <f>IF(N5&lt;P5,1,0)+IF(N6&lt;P6,1,0)</f>
        <v>0</v>
      </c>
      <c r="Q4" s="122">
        <f>SUM(E4,H4,K4,N4)</f>
        <v>8</v>
      </c>
      <c r="R4" s="30">
        <f>SUM(E4,H4,K4,N4)</f>
        <v>8</v>
      </c>
      <c r="S4" s="31" t="s">
        <v>2</v>
      </c>
      <c r="T4" s="32">
        <f>SUM(G4,J4,M4,P4)</f>
        <v>0</v>
      </c>
      <c r="U4" s="117">
        <v>1</v>
      </c>
    </row>
    <row r="5" spans="1:21" ht="15.75" customHeight="1">
      <c r="A5" s="77"/>
      <c r="B5" s="87"/>
      <c r="C5" s="88"/>
      <c r="D5" s="88"/>
      <c r="E5" s="33">
        <v>10</v>
      </c>
      <c r="F5" s="34" t="str">
        <f>IF(ISBLANK(E5),"",":")</f>
        <v>:</v>
      </c>
      <c r="G5" s="35">
        <v>7</v>
      </c>
      <c r="H5" s="33">
        <v>10</v>
      </c>
      <c r="I5" s="34" t="str">
        <f t="shared" si="0"/>
        <v>:</v>
      </c>
      <c r="J5" s="35">
        <v>5</v>
      </c>
      <c r="K5" s="33">
        <v>10</v>
      </c>
      <c r="L5" s="34" t="str">
        <f t="shared" si="1"/>
        <v>:</v>
      </c>
      <c r="M5" s="35">
        <v>6</v>
      </c>
      <c r="N5" s="33">
        <v>10</v>
      </c>
      <c r="O5" s="34" t="str">
        <f t="shared" si="2"/>
        <v>:</v>
      </c>
      <c r="P5" s="36">
        <v>5</v>
      </c>
      <c r="Q5" s="92"/>
      <c r="R5" s="100">
        <f>SUM(E5:E6,H5:H6,K5:K6,N5:N6)</f>
        <v>80</v>
      </c>
      <c r="S5" s="120" t="s">
        <v>2</v>
      </c>
      <c r="T5" s="104">
        <f>SUM(G5:G6,J5:J6,M5:M6,P5:P6)</f>
        <v>41</v>
      </c>
      <c r="U5" s="118"/>
    </row>
    <row r="6" spans="1:21" ht="20.25" customHeight="1">
      <c r="A6" s="78"/>
      <c r="B6" s="89"/>
      <c r="C6" s="90"/>
      <c r="D6" s="90"/>
      <c r="E6" s="37">
        <v>10</v>
      </c>
      <c r="F6" s="38" t="str">
        <f>IF(ISBLANK(E6),"",":")</f>
        <v>:</v>
      </c>
      <c r="G6" s="39">
        <v>3</v>
      </c>
      <c r="H6" s="37">
        <v>10</v>
      </c>
      <c r="I6" s="38" t="str">
        <f t="shared" si="0"/>
        <v>:</v>
      </c>
      <c r="J6" s="39">
        <v>4</v>
      </c>
      <c r="K6" s="37">
        <v>10</v>
      </c>
      <c r="L6" s="38" t="str">
        <f t="shared" si="1"/>
        <v>:</v>
      </c>
      <c r="M6" s="39">
        <v>5</v>
      </c>
      <c r="N6" s="37">
        <v>10</v>
      </c>
      <c r="O6" s="38" t="str">
        <f t="shared" si="2"/>
        <v>:</v>
      </c>
      <c r="P6" s="40">
        <v>6</v>
      </c>
      <c r="Q6" s="123"/>
      <c r="R6" s="125"/>
      <c r="S6" s="121"/>
      <c r="T6" s="114"/>
      <c r="U6" s="119"/>
    </row>
    <row r="7" spans="1:21" ht="24.75" customHeight="1">
      <c r="A7" s="113" t="s">
        <v>53</v>
      </c>
      <c r="B7" s="5">
        <f>G4</f>
        <v>0</v>
      </c>
      <c r="C7" s="4" t="str">
        <f>F4</f>
        <v>:</v>
      </c>
      <c r="D7" s="6">
        <f>E4</f>
        <v>2</v>
      </c>
      <c r="E7" s="85" t="str">
        <f>B4</f>
        <v>AUSTIN
CUP
2018</v>
      </c>
      <c r="F7" s="86"/>
      <c r="G7" s="86"/>
      <c r="H7" s="5">
        <f>IF(H8&gt;J8,1,0)+IF(H9&gt;J9,1,0)</f>
        <v>1</v>
      </c>
      <c r="I7" s="4" t="str">
        <f t="shared" si="0"/>
        <v>:</v>
      </c>
      <c r="J7" s="6">
        <f>IF(H8&lt;J8,1,0)+IF(H9&lt;J9,1,0)</f>
        <v>1</v>
      </c>
      <c r="K7" s="59">
        <f>IF(K8&gt;M8,1,0)+IF(K9&gt;M9,1,0)</f>
        <v>2</v>
      </c>
      <c r="L7" s="60" t="str">
        <f t="shared" si="1"/>
        <v>:</v>
      </c>
      <c r="M7" s="61">
        <f>IF(K8&lt;M8,1,0)+IF(K9&lt;M9,1,0)</f>
        <v>0</v>
      </c>
      <c r="N7" s="59">
        <f>IF(N8&gt;P8,1,0)+IF(N9&gt;P9,1,0)</f>
        <v>1</v>
      </c>
      <c r="O7" s="4" t="str">
        <f t="shared" si="2"/>
        <v>:</v>
      </c>
      <c r="P7" s="6">
        <f>IF(N8&lt;P8,1,0)+IF(N9&lt;P9,1,0)</f>
        <v>1</v>
      </c>
      <c r="Q7" s="91">
        <f>SUM(B7,H7,K7,N7)</f>
        <v>4</v>
      </c>
      <c r="R7" s="41">
        <f>SUM(B7,H7,K7,N7)</f>
        <v>4</v>
      </c>
      <c r="S7" s="42" t="s">
        <v>2</v>
      </c>
      <c r="T7" s="43">
        <f>SUM(D7,J7,M7,P7)</f>
        <v>4</v>
      </c>
      <c r="U7" s="124">
        <v>3</v>
      </c>
    </row>
    <row r="8" spans="1:21" ht="15.75" customHeight="1">
      <c r="A8" s="77"/>
      <c r="B8" s="33">
        <f>G5</f>
        <v>7</v>
      </c>
      <c r="C8" s="34" t="str">
        <f>F5</f>
        <v>:</v>
      </c>
      <c r="D8" s="35">
        <f>E5</f>
        <v>10</v>
      </c>
      <c r="E8" s="87"/>
      <c r="F8" s="88"/>
      <c r="G8" s="88"/>
      <c r="H8" s="33">
        <v>10</v>
      </c>
      <c r="I8" s="34" t="str">
        <f t="shared" si="0"/>
        <v>:</v>
      </c>
      <c r="J8" s="35">
        <v>7</v>
      </c>
      <c r="K8" s="62">
        <v>10</v>
      </c>
      <c r="L8" s="63" t="str">
        <f t="shared" si="1"/>
        <v>:</v>
      </c>
      <c r="M8" s="64">
        <v>5</v>
      </c>
      <c r="N8" s="62">
        <v>10</v>
      </c>
      <c r="O8" s="34" t="str">
        <f t="shared" si="2"/>
        <v>:</v>
      </c>
      <c r="P8" s="35">
        <v>7</v>
      </c>
      <c r="Q8" s="92"/>
      <c r="R8" s="100">
        <f>SUM(B8:B9,H8:H9,K8:K9,N8:N9)</f>
        <v>67</v>
      </c>
      <c r="S8" s="120" t="s">
        <v>2</v>
      </c>
      <c r="T8" s="104">
        <f>SUM(D8:D9,J8:J9,M8:M9,P8:P9)</f>
        <v>64</v>
      </c>
      <c r="U8" s="118"/>
    </row>
    <row r="9" spans="1:21" ht="20.25" customHeight="1">
      <c r="A9" s="78"/>
      <c r="B9" s="37">
        <f>G6</f>
        <v>3</v>
      </c>
      <c r="C9" s="38" t="str">
        <f>F6</f>
        <v>:</v>
      </c>
      <c r="D9" s="39">
        <f>E6</f>
        <v>10</v>
      </c>
      <c r="E9" s="89"/>
      <c r="F9" s="90"/>
      <c r="G9" s="90"/>
      <c r="H9" s="37">
        <v>8</v>
      </c>
      <c r="I9" s="38" t="str">
        <f t="shared" si="0"/>
        <v>:</v>
      </c>
      <c r="J9" s="39">
        <v>10</v>
      </c>
      <c r="K9" s="65">
        <v>10</v>
      </c>
      <c r="L9" s="66" t="str">
        <f t="shared" si="1"/>
        <v>:</v>
      </c>
      <c r="M9" s="67">
        <v>5</v>
      </c>
      <c r="N9" s="65">
        <v>9</v>
      </c>
      <c r="O9" s="38" t="str">
        <f t="shared" si="2"/>
        <v>:</v>
      </c>
      <c r="P9" s="40">
        <v>10</v>
      </c>
      <c r="Q9" s="123"/>
      <c r="R9" s="125"/>
      <c r="S9" s="121"/>
      <c r="T9" s="114"/>
      <c r="U9" s="119"/>
    </row>
    <row r="10" spans="1:21" ht="24.75" customHeight="1">
      <c r="A10" s="113" t="s">
        <v>54</v>
      </c>
      <c r="B10" s="5">
        <f>J4</f>
        <v>0</v>
      </c>
      <c r="C10" s="4" t="str">
        <f>I4</f>
        <v>:</v>
      </c>
      <c r="D10" s="6">
        <f>H4</f>
        <v>2</v>
      </c>
      <c r="E10" s="5">
        <f>J7</f>
        <v>1</v>
      </c>
      <c r="F10" s="4" t="str">
        <f>I7</f>
        <v>:</v>
      </c>
      <c r="G10" s="6">
        <f>H7</f>
        <v>1</v>
      </c>
      <c r="H10" s="85" t="str">
        <f>E7</f>
        <v>AUSTIN
CUP
2018</v>
      </c>
      <c r="I10" s="86"/>
      <c r="J10" s="86"/>
      <c r="K10" s="59">
        <f>IF(K11&gt;M11,1,0)+IF(K12&gt;M12,1,0)</f>
        <v>2</v>
      </c>
      <c r="L10" s="60" t="str">
        <f t="shared" si="1"/>
        <v>:</v>
      </c>
      <c r="M10" s="61">
        <f>IF(K11&lt;M11,1,0)+IF(K12&lt;M12,1,0)</f>
        <v>0</v>
      </c>
      <c r="N10" s="59">
        <f>IF(N11&gt;P11,1,0)+IF(N12&gt;P12,1,0)</f>
        <v>0</v>
      </c>
      <c r="O10" s="4" t="str">
        <f t="shared" si="2"/>
        <v>:</v>
      </c>
      <c r="P10" s="6">
        <f>IF(N11&lt;P11,1,0)+IF(N12&lt;P12,1,0)</f>
        <v>2</v>
      </c>
      <c r="Q10" s="91">
        <f>SUM(B10,E10,K10,N10)</f>
        <v>3</v>
      </c>
      <c r="R10" s="5">
        <f>SUM(B10,E10,K10,N10)</f>
        <v>3</v>
      </c>
      <c r="S10" s="4" t="s">
        <v>2</v>
      </c>
      <c r="T10" s="6">
        <f>SUM(D10,G10,M10,P10)</f>
        <v>5</v>
      </c>
      <c r="U10" s="79">
        <v>4</v>
      </c>
    </row>
    <row r="11" spans="1:21" ht="15.75" customHeight="1">
      <c r="A11" s="77"/>
      <c r="B11" s="33">
        <f>J5</f>
        <v>5</v>
      </c>
      <c r="C11" s="34" t="str">
        <f>I5</f>
        <v>:</v>
      </c>
      <c r="D11" s="35">
        <f>H5</f>
        <v>10</v>
      </c>
      <c r="E11" s="33">
        <f>J8</f>
        <v>7</v>
      </c>
      <c r="F11" s="34" t="str">
        <f>I8</f>
        <v>:</v>
      </c>
      <c r="G11" s="35">
        <f>H8</f>
        <v>10</v>
      </c>
      <c r="H11" s="87"/>
      <c r="I11" s="88"/>
      <c r="J11" s="88"/>
      <c r="K11" s="33">
        <v>10</v>
      </c>
      <c r="L11" s="34" t="str">
        <f t="shared" si="1"/>
        <v>:</v>
      </c>
      <c r="M11" s="35">
        <v>3</v>
      </c>
      <c r="N11" s="33">
        <v>8</v>
      </c>
      <c r="O11" s="34" t="str">
        <f t="shared" si="2"/>
        <v>:</v>
      </c>
      <c r="P11" s="35">
        <v>10</v>
      </c>
      <c r="Q11" s="92"/>
      <c r="R11" s="100">
        <f>SUM(B11:B12,E11:E12,K11:K12,N11:N12)</f>
        <v>63</v>
      </c>
      <c r="S11" s="120" t="s">
        <v>2</v>
      </c>
      <c r="T11" s="104">
        <f>SUM(D11:D12,G11:G12,M11:M12,P11:P12)</f>
        <v>65</v>
      </c>
      <c r="U11" s="80"/>
    </row>
    <row r="12" spans="1:21" ht="20.25" customHeight="1">
      <c r="A12" s="78"/>
      <c r="B12" s="37">
        <f>J6</f>
        <v>4</v>
      </c>
      <c r="C12" s="38" t="str">
        <f>I6</f>
        <v>:</v>
      </c>
      <c r="D12" s="39">
        <f>H6</f>
        <v>10</v>
      </c>
      <c r="E12" s="37">
        <f>J9</f>
        <v>10</v>
      </c>
      <c r="F12" s="38" t="str">
        <f>I9</f>
        <v>:</v>
      </c>
      <c r="G12" s="39">
        <f>H9</f>
        <v>8</v>
      </c>
      <c r="H12" s="89"/>
      <c r="I12" s="90"/>
      <c r="J12" s="90"/>
      <c r="K12" s="37">
        <v>10</v>
      </c>
      <c r="L12" s="38" t="str">
        <f t="shared" si="1"/>
        <v>:</v>
      </c>
      <c r="M12" s="39">
        <v>4</v>
      </c>
      <c r="N12" s="37">
        <v>9</v>
      </c>
      <c r="O12" s="38" t="str">
        <f t="shared" si="2"/>
        <v>:</v>
      </c>
      <c r="P12" s="39">
        <v>10</v>
      </c>
      <c r="Q12" s="123"/>
      <c r="R12" s="125"/>
      <c r="S12" s="121"/>
      <c r="T12" s="114"/>
      <c r="U12" s="130"/>
    </row>
    <row r="13" spans="1:21" ht="24.75" customHeight="1">
      <c r="A13" s="106" t="s">
        <v>26</v>
      </c>
      <c r="B13" s="68">
        <f>M4</f>
        <v>0</v>
      </c>
      <c r="C13" s="69" t="str">
        <f>L4</f>
        <v>:</v>
      </c>
      <c r="D13" s="70">
        <f>K4</f>
        <v>2</v>
      </c>
      <c r="E13" s="68">
        <f>M7</f>
        <v>0</v>
      </c>
      <c r="F13" s="69" t="str">
        <f>L7</f>
        <v>:</v>
      </c>
      <c r="G13" s="70">
        <f>K7</f>
        <v>2</v>
      </c>
      <c r="H13" s="5">
        <f>M10</f>
        <v>0</v>
      </c>
      <c r="I13" s="4" t="str">
        <f>L10</f>
        <v>:</v>
      </c>
      <c r="J13" s="6">
        <f>K10</f>
        <v>2</v>
      </c>
      <c r="K13" s="85" t="str">
        <f>H10</f>
        <v>AUSTIN
CUP
2018</v>
      </c>
      <c r="L13" s="86"/>
      <c r="M13" s="86"/>
      <c r="N13" s="59">
        <f>IF(N14&gt;P14,1,0)+IF(N15&gt;P15,1,0)</f>
        <v>0</v>
      </c>
      <c r="O13" s="4" t="str">
        <f t="shared" si="2"/>
        <v>:</v>
      </c>
      <c r="P13" s="6">
        <f>IF(N14&lt;P14,1,0)+IF(N15&lt;P15,1,0)</f>
        <v>2</v>
      </c>
      <c r="Q13" s="91">
        <f>SUM(B13,E13,H13,N13)</f>
        <v>0</v>
      </c>
      <c r="R13" s="5">
        <f>SUM(B13,E13,H13,N13)</f>
        <v>0</v>
      </c>
      <c r="S13" s="4" t="s">
        <v>2</v>
      </c>
      <c r="T13" s="6">
        <f>SUM(D13,G13,J13,P13)</f>
        <v>8</v>
      </c>
      <c r="U13" s="79">
        <v>5</v>
      </c>
    </row>
    <row r="14" spans="1:21" ht="15.75" customHeight="1">
      <c r="A14" s="107"/>
      <c r="B14" s="33">
        <f>M5</f>
        <v>6</v>
      </c>
      <c r="C14" s="34" t="str">
        <f>L5</f>
        <v>:</v>
      </c>
      <c r="D14" s="35">
        <f>K5</f>
        <v>10</v>
      </c>
      <c r="E14" s="33">
        <f>M8</f>
        <v>5</v>
      </c>
      <c r="F14" s="34" t="str">
        <f>L8</f>
        <v>:</v>
      </c>
      <c r="G14" s="35">
        <f>K8</f>
        <v>10</v>
      </c>
      <c r="H14" s="33">
        <f>M11</f>
        <v>3</v>
      </c>
      <c r="I14" s="34" t="str">
        <f>L11</f>
        <v>:</v>
      </c>
      <c r="J14" s="35">
        <f>K11</f>
        <v>10</v>
      </c>
      <c r="K14" s="87"/>
      <c r="L14" s="88"/>
      <c r="M14" s="88"/>
      <c r="N14" s="33">
        <v>8</v>
      </c>
      <c r="O14" s="34" t="str">
        <f t="shared" si="2"/>
        <v>:</v>
      </c>
      <c r="P14" s="35">
        <v>10</v>
      </c>
      <c r="Q14" s="92"/>
      <c r="R14" s="100">
        <f>SUM(B14:B15,E14:E15,H14:H15,N14:N15)</f>
        <v>41</v>
      </c>
      <c r="S14" s="102" t="s">
        <v>2</v>
      </c>
      <c r="T14" s="104">
        <f>SUM(D14:D15,G14:G15,J14:J15,P14:P15)</f>
        <v>80</v>
      </c>
      <c r="U14" s="80"/>
    </row>
    <row r="15" spans="1:21" ht="20.25" customHeight="1">
      <c r="A15" s="127"/>
      <c r="B15" s="71">
        <f>M6</f>
        <v>5</v>
      </c>
      <c r="C15" s="38" t="str">
        <f>L6</f>
        <v>:</v>
      </c>
      <c r="D15" s="39">
        <f>K6</f>
        <v>10</v>
      </c>
      <c r="E15" s="37">
        <f>M9</f>
        <v>5</v>
      </c>
      <c r="F15" s="38" t="str">
        <f>L9</f>
        <v>:</v>
      </c>
      <c r="G15" s="39">
        <f>K9</f>
        <v>10</v>
      </c>
      <c r="H15" s="37">
        <f>M12</f>
        <v>4</v>
      </c>
      <c r="I15" s="38" t="str">
        <f>L12</f>
        <v>:</v>
      </c>
      <c r="J15" s="39">
        <f>K12</f>
        <v>10</v>
      </c>
      <c r="K15" s="89"/>
      <c r="L15" s="90"/>
      <c r="M15" s="90"/>
      <c r="N15" s="37">
        <v>5</v>
      </c>
      <c r="O15" s="38" t="str">
        <f t="shared" si="2"/>
        <v>:</v>
      </c>
      <c r="P15" s="39">
        <v>10</v>
      </c>
      <c r="Q15" s="123"/>
      <c r="R15" s="131"/>
      <c r="S15" s="132"/>
      <c r="T15" s="133"/>
      <c r="U15" s="130"/>
    </row>
    <row r="16" spans="1:21" ht="24.75" customHeight="1">
      <c r="A16" s="113" t="s">
        <v>55</v>
      </c>
      <c r="B16" s="68">
        <f>P4</f>
        <v>0</v>
      </c>
      <c r="C16" s="69" t="str">
        <f>O4</f>
        <v>:</v>
      </c>
      <c r="D16" s="70">
        <f>N4</f>
        <v>2</v>
      </c>
      <c r="E16" s="68">
        <f>P7</f>
        <v>1</v>
      </c>
      <c r="F16" s="69" t="str">
        <f>O7</f>
        <v>:</v>
      </c>
      <c r="G16" s="70">
        <f>N7</f>
        <v>1</v>
      </c>
      <c r="H16" s="68">
        <f>P10</f>
        <v>2</v>
      </c>
      <c r="I16" s="69" t="str">
        <f>O10</f>
        <v>:</v>
      </c>
      <c r="J16" s="70">
        <f>N10</f>
        <v>0</v>
      </c>
      <c r="K16" s="5">
        <f>P13</f>
        <v>2</v>
      </c>
      <c r="L16" s="4" t="str">
        <f>O13</f>
        <v>:</v>
      </c>
      <c r="M16" s="6">
        <f>N13</f>
        <v>0</v>
      </c>
      <c r="N16" s="85" t="str">
        <f>K13</f>
        <v>AUSTIN
CUP
2018</v>
      </c>
      <c r="O16" s="86"/>
      <c r="P16" s="95"/>
      <c r="Q16" s="92">
        <f>SUM(B16,E16,H16,K16)</f>
        <v>5</v>
      </c>
      <c r="R16" s="68">
        <f>SUM(B16,E16,H16,K16)</f>
        <v>5</v>
      </c>
      <c r="S16" s="69" t="s">
        <v>2</v>
      </c>
      <c r="T16" s="70">
        <f>SUM(D16,G16,J16,M16)</f>
        <v>3</v>
      </c>
      <c r="U16" s="80">
        <v>2</v>
      </c>
    </row>
    <row r="17" spans="1:21" ht="15.75" customHeight="1">
      <c r="A17" s="77"/>
      <c r="B17" s="33">
        <f>P5</f>
        <v>5</v>
      </c>
      <c r="C17" s="34" t="str">
        <f>O5</f>
        <v>:</v>
      </c>
      <c r="D17" s="35">
        <f>N5</f>
        <v>10</v>
      </c>
      <c r="E17" s="33">
        <f>P8</f>
        <v>7</v>
      </c>
      <c r="F17" s="34" t="str">
        <f>O8</f>
        <v>:</v>
      </c>
      <c r="G17" s="35">
        <f>N8</f>
        <v>10</v>
      </c>
      <c r="H17" s="33">
        <f>P11</f>
        <v>10</v>
      </c>
      <c r="I17" s="34" t="str">
        <f>O11</f>
        <v>:</v>
      </c>
      <c r="J17" s="35">
        <f>N11</f>
        <v>8</v>
      </c>
      <c r="K17" s="33">
        <f>P14</f>
        <v>10</v>
      </c>
      <c r="L17" s="34" t="str">
        <f>O14</f>
        <v>:</v>
      </c>
      <c r="M17" s="35">
        <f>N14</f>
        <v>8</v>
      </c>
      <c r="N17" s="87"/>
      <c r="O17" s="88"/>
      <c r="P17" s="96"/>
      <c r="Q17" s="92"/>
      <c r="R17" s="100">
        <f>SUM(B17:B18,E17:E18,H17:H18,K17:K18)</f>
        <v>68</v>
      </c>
      <c r="S17" s="102" t="s">
        <v>2</v>
      </c>
      <c r="T17" s="104">
        <f>SUM(D17:D18,G17:G18,J17:J18,M17:M18)</f>
        <v>69</v>
      </c>
      <c r="U17" s="80"/>
    </row>
    <row r="18" spans="1:21" ht="20.25" customHeight="1" thickBot="1">
      <c r="A18" s="128"/>
      <c r="B18" s="44">
        <f>P6</f>
        <v>6</v>
      </c>
      <c r="C18" s="45" t="str">
        <f>O6</f>
        <v>:</v>
      </c>
      <c r="D18" s="46">
        <f>N6</f>
        <v>10</v>
      </c>
      <c r="E18" s="44">
        <f>P9</f>
        <v>10</v>
      </c>
      <c r="F18" s="45" t="str">
        <f>O9</f>
        <v>:</v>
      </c>
      <c r="G18" s="46">
        <f>N9</f>
        <v>9</v>
      </c>
      <c r="H18" s="44">
        <f>P12</f>
        <v>10</v>
      </c>
      <c r="I18" s="45" t="str">
        <f>O12</f>
        <v>:</v>
      </c>
      <c r="J18" s="46">
        <f>N12</f>
        <v>9</v>
      </c>
      <c r="K18" s="44">
        <f>P15</f>
        <v>10</v>
      </c>
      <c r="L18" s="45" t="str">
        <f>O15</f>
        <v>:</v>
      </c>
      <c r="M18" s="46">
        <f>N15</f>
        <v>5</v>
      </c>
      <c r="N18" s="97"/>
      <c r="O18" s="98"/>
      <c r="P18" s="99"/>
      <c r="Q18" s="93"/>
      <c r="R18" s="101"/>
      <c r="S18" s="103"/>
      <c r="T18" s="105"/>
      <c r="U18" s="81"/>
    </row>
    <row r="19" spans="18:20" ht="12.75" customHeight="1">
      <c r="R19" s="12">
        <f>SUM(R5,R8,R11,R14,R17)</f>
        <v>319</v>
      </c>
      <c r="S19" s="12"/>
      <c r="T19" s="12">
        <f>SUM(T5,T8,T11,T14,T17)</f>
        <v>319</v>
      </c>
    </row>
    <row r="20" spans="1:21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mergeCells count="42">
    <mergeCell ref="A13:A15"/>
    <mergeCell ref="Q13:Q15"/>
    <mergeCell ref="U13:U15"/>
    <mergeCell ref="R14:R15"/>
    <mergeCell ref="S14:S15"/>
    <mergeCell ref="T14:T15"/>
    <mergeCell ref="K13:M15"/>
    <mergeCell ref="N16:P18"/>
    <mergeCell ref="U10:U12"/>
    <mergeCell ref="R17:R18"/>
    <mergeCell ref="S17:S18"/>
    <mergeCell ref="T17:T18"/>
    <mergeCell ref="Q10:Q12"/>
    <mergeCell ref="A1:U1"/>
    <mergeCell ref="R3:T3"/>
    <mergeCell ref="A7:A9"/>
    <mergeCell ref="A16:A18"/>
    <mergeCell ref="U16:U18"/>
    <mergeCell ref="B3:D3"/>
    <mergeCell ref="B4:D6"/>
    <mergeCell ref="Q16:Q18"/>
    <mergeCell ref="A10:A12"/>
    <mergeCell ref="N3:P3"/>
    <mergeCell ref="H10:J12"/>
    <mergeCell ref="Q7:Q9"/>
    <mergeCell ref="A4:A6"/>
    <mergeCell ref="E7:G9"/>
    <mergeCell ref="E3:G3"/>
    <mergeCell ref="H3:J3"/>
    <mergeCell ref="U4:U6"/>
    <mergeCell ref="S8:S9"/>
    <mergeCell ref="T8:T9"/>
    <mergeCell ref="Q4:Q6"/>
    <mergeCell ref="U7:U9"/>
    <mergeCell ref="R8:R9"/>
    <mergeCell ref="R5:R6"/>
    <mergeCell ref="K3:M3"/>
    <mergeCell ref="S5:S6"/>
    <mergeCell ref="T5:T6"/>
    <mergeCell ref="R11:R12"/>
    <mergeCell ref="S11:S12"/>
    <mergeCell ref="T11:T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Valach Open 2008</dc:title>
  <dc:subject>Nohejbal</dc:subject>
  <dc:creator>Petr Čunek</dc:creator>
  <cp:keywords/>
  <dc:description/>
  <cp:lastModifiedBy>Petr Čunek</cp:lastModifiedBy>
  <cp:lastPrinted>2018-03-24T17:16:05Z</cp:lastPrinted>
  <dcterms:created xsi:type="dcterms:W3CDTF">2002-05-03T05:58:01Z</dcterms:created>
  <dcterms:modified xsi:type="dcterms:W3CDTF">2018-03-24T18:22:28Z</dcterms:modified>
  <cp:category/>
  <cp:version/>
  <cp:contentType/>
  <cp:contentStatus/>
</cp:coreProperties>
</file>